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120" windowHeight="8700" activeTab="1"/>
  </bookViews>
  <sheets>
    <sheet name="BSDisc" sheetId="1" r:id="rId1"/>
    <sheet name="P&amp;LDisc" sheetId="2" r:id="rId2"/>
    <sheet name="EQ" sheetId="3" r:id="rId3"/>
    <sheet name="CF Disc" sheetId="4" r:id="rId4"/>
  </sheets>
  <externalReferences>
    <externalReference r:id="rId7"/>
    <externalReference r:id="rId8"/>
    <externalReference r:id="rId9"/>
  </externalReferences>
  <definedNames>
    <definedName name="_xlnm.Print_Area" localSheetId="0">'BSDisc'!$A$1:$D$65</definedName>
    <definedName name="_xlnm.Print_Area" localSheetId="3">'CF Disc'!$A$1:$E$93</definedName>
    <definedName name="_xlnm.Print_Area" localSheetId="1">'P&amp;LDisc'!$A$1:$M$37</definedName>
    <definedName name="Print_Area_MI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<sst xmlns="http://schemas.openxmlformats.org/spreadsheetml/2006/main" count="211" uniqueCount="176">
  <si>
    <t>HEITECH PADU BERHAD</t>
  </si>
  <si>
    <t xml:space="preserve">CONDENSED CONSOLIDATED BALANCE SHEET </t>
  </si>
  <si>
    <t>AS AT 31 DECEMBER 2004</t>
  </si>
  <si>
    <t>Unaudited</t>
  </si>
  <si>
    <t>Audited</t>
  </si>
  <si>
    <t>AUDITED</t>
  </si>
  <si>
    <t>As at 31 Dec</t>
  </si>
  <si>
    <t>31.12.2001</t>
  </si>
  <si>
    <t>RM</t>
  </si>
  <si>
    <t>NON-CURRENT ASSETS</t>
  </si>
  <si>
    <t>Property, plant &amp; equipment</t>
  </si>
  <si>
    <t>Goodwill on consolidation</t>
  </si>
  <si>
    <t>Deferred expenditure</t>
  </si>
  <si>
    <t>Investment in associate companies</t>
  </si>
  <si>
    <t>Other investment</t>
  </si>
  <si>
    <t>TOTAL NON-CURRENT ASSETS</t>
  </si>
  <si>
    <t>CURRENT ASSETS</t>
  </si>
  <si>
    <t>Work in progress</t>
  </si>
  <si>
    <t>Short term investment in quoted shares</t>
  </si>
  <si>
    <t>Other debtors &amp; prepayments</t>
  </si>
  <si>
    <t>Trade debtors</t>
  </si>
  <si>
    <t>Due from customers</t>
  </si>
  <si>
    <t>Fixed deposits</t>
  </si>
  <si>
    <t>Cash &amp; bank balances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</si>
  <si>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</si>
  <si>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</si>
  <si>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</si>
  <si>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</si>
  <si>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</si>
  <si>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</si>
  <si>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</si>
  <si>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</si>
  <si>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</si>
  <si>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</si>
  <si>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</si>
  <si>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Overdrafts</t>
  </si>
  <si>
    <t>Short term borrowings</t>
  </si>
  <si>
    <t>Dividend Payable</t>
  </si>
  <si>
    <t>Taxation</t>
  </si>
  <si>
    <t>TOTAL CURRENT LIABILITIES</t>
  </si>
  <si>
    <t>NET CURRENT ASSETS</t>
  </si>
  <si>
    <t>FINANCED BY:</t>
  </si>
  <si>
    <t>Share capital</t>
  </si>
  <si>
    <t>Share Premium</t>
  </si>
  <si>
    <t xml:space="preserve">Retained profits </t>
  </si>
  <si>
    <t>Shareholders' equity</t>
  </si>
  <si>
    <t>Reserve arising from consolidation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</si>
  <si>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</si>
  <si>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</si>
  <si>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</si>
  <si>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</si>
  <si>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</si>
  <si>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</si>
  <si>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NTA/share</t>
  </si>
  <si>
    <t>CONDENSED CONSOLIDATED INCOME STATEMENT</t>
  </si>
  <si>
    <t>FOR THE YEAR ENDED 31 DECEMBER 2004</t>
  </si>
  <si>
    <t>Current quarter ended 31 Dec</t>
  </si>
  <si>
    <t>Comparative quarter ended 31 Dec</t>
  </si>
  <si>
    <t>Quarter ended 30 Sept</t>
  </si>
  <si>
    <t>Comparative quarter ended 30 Sept</t>
  </si>
  <si>
    <t>12 months cumulative to date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</si>
  <si>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</si>
  <si>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</si>
  <si>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</si>
  <si>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</si>
  <si>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</si>
  <si>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</si>
  <si>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>Other Lease Expense</t>
  </si>
  <si>
    <t>Voluntary Separation Scheme Expenses</t>
  </si>
  <si>
    <t xml:space="preserve">Depreciation </t>
  </si>
  <si>
    <t>Amortisation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</si>
  <si>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</si>
  <si>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</si>
  <si>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</si>
  <si>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</si>
  <si>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</si>
  <si>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</si>
  <si>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</si>
  <si>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</si>
  <si>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Minority Interest</t>
  </si>
  <si>
    <t>Net Profit Attributable to Shareholders</t>
  </si>
  <si>
    <t>Basic Earnings Per Share ( sen )</t>
  </si>
  <si>
    <t>CONDENSED CONSOLIDATED STATEMENT OF CHANGES IN EQUITY</t>
  </si>
  <si>
    <t>Non- distributable</t>
  </si>
  <si>
    <t>Distributable</t>
  </si>
  <si>
    <t>For the year ended 31 December 2004</t>
  </si>
  <si>
    <t>Share premium</t>
  </si>
  <si>
    <t>Retained profits</t>
  </si>
  <si>
    <t>Total</t>
  </si>
  <si>
    <t>At 1 January 2004</t>
  </si>
  <si>
    <t>Issued during the period</t>
  </si>
  <si>
    <t>Net profit for the period</t>
  </si>
  <si>
    <t>Bonus Issue</t>
  </si>
  <si>
    <t>Dividends</t>
  </si>
  <si>
    <t>At 31 December 2004</t>
  </si>
  <si>
    <t>For the year ended 31 December 2003</t>
  </si>
  <si>
    <t>At 1 January 2003</t>
  </si>
  <si>
    <t>At 31 December 2003</t>
  </si>
  <si>
    <t>CONDENSED CASHFLOW FOR THE YEAR ENDED 31 DECEMBER 2004</t>
  </si>
  <si>
    <t>Period ended 31 March</t>
  </si>
  <si>
    <t>Year ended 31 Dec</t>
  </si>
  <si>
    <t xml:space="preserve">Year ended 31 December </t>
  </si>
  <si>
    <t>CASHFLOW FROM OPERATING ACTIVITIES</t>
  </si>
  <si>
    <t>Profit before taxation</t>
  </si>
  <si>
    <t>Adjustment for:</t>
  </si>
  <si>
    <t>Depreciation</t>
  </si>
  <si>
    <t>Interest expense</t>
  </si>
  <si>
    <t xml:space="preserve">Writeback of provision for diminution </t>
  </si>
  <si>
    <t>Provision for doubtful debt</t>
  </si>
  <si>
    <t>Writeback of doubtful debt</t>
  </si>
  <si>
    <t>Fixed assets expense off</t>
  </si>
  <si>
    <t>Fixed assets written off</t>
  </si>
  <si>
    <t>Amortisation of deferred expenditure/ intangibles</t>
  </si>
  <si>
    <t>Deferred Expenditure written off</t>
  </si>
  <si>
    <t>Share of profit from associated companies</t>
  </si>
  <si>
    <t>Provision of diminution in value of investment</t>
  </si>
  <si>
    <t>Gain  on disposal of investments</t>
  </si>
  <si>
    <t>Gain on disposal of fixed assets</t>
  </si>
  <si>
    <t>Dividend income</t>
  </si>
  <si>
    <t>Interest income</t>
  </si>
  <si>
    <t>Operating profit before working capital changes</t>
  </si>
  <si>
    <t>(Increase)/Decrease in receivables</t>
  </si>
  <si>
    <t>Increase/(Decrease) in due to/from customers</t>
  </si>
  <si>
    <t>Increase/(decrease) in creditors</t>
  </si>
  <si>
    <t>Increase in intangibles</t>
  </si>
  <si>
    <t>Decrease in amount due to related companies</t>
  </si>
  <si>
    <t>Cash generated from operations</t>
  </si>
  <si>
    <t>Interest paid</t>
  </si>
  <si>
    <t>Taxation paid</t>
  </si>
  <si>
    <t>Net cash generated from operating activities</t>
  </si>
  <si>
    <t>CASHFLOW FROM INVESTING ACTIVITIES</t>
  </si>
  <si>
    <t>Acquisition from subsidiary (Refer Note 1)</t>
  </si>
  <si>
    <t>Interest received</t>
  </si>
  <si>
    <t>Dividend received</t>
  </si>
  <si>
    <t>Proceeds from disposal of investment</t>
  </si>
  <si>
    <t xml:space="preserve">Proceeds from disposal of fixed assets </t>
  </si>
  <si>
    <t>Purchase of investments</t>
  </si>
  <si>
    <t>Purchase of fixed assets</t>
  </si>
  <si>
    <t>Net cash used in investing activities</t>
  </si>
  <si>
    <t>CASHFLOW FROM FINANCING ACTIVITIES</t>
  </si>
  <si>
    <t>Proceeds from issuance of shares</t>
  </si>
  <si>
    <t>Drawdown of term loan</t>
  </si>
  <si>
    <t>Dividend paid</t>
  </si>
  <si>
    <t>Repayment of term loan</t>
  </si>
  <si>
    <t>Net cash used in financing activities</t>
  </si>
  <si>
    <t>NET INCREASE IN CASH &amp; CASH EQUIVALENT</t>
  </si>
  <si>
    <t>CASH AND CASH EQUIVALENTS AT BEGINNING OF THE YEAR</t>
  </si>
  <si>
    <t>CASH AND CASH EQUIVALENTS AT END OF PERIOD</t>
  </si>
  <si>
    <t>CASH &amp; CASH EQUIVALENT COMPRISE:</t>
  </si>
  <si>
    <t>Cash at bank</t>
  </si>
  <si>
    <t>Fixed deposits at licensed banks</t>
  </si>
  <si>
    <t>The fair values of the assets acquired and liabilities assumed from the acquisition of the subsidiary were as follows:</t>
  </si>
  <si>
    <t>Property Plant &amp; Equipment</t>
  </si>
  <si>
    <t>Group</t>
  </si>
  <si>
    <t>Inventories</t>
  </si>
  <si>
    <t>Trade Receivables</t>
  </si>
  <si>
    <t>Other receivables</t>
  </si>
  <si>
    <t>Cash &amp; Bank Balances</t>
  </si>
  <si>
    <t>Trade Payables</t>
  </si>
  <si>
    <t>Other Payables</t>
  </si>
  <si>
    <t>Borrowings</t>
  </si>
  <si>
    <t>Deferred tax liability</t>
  </si>
  <si>
    <t>Fair value of assets</t>
  </si>
  <si>
    <t>Less:  Minority Interest</t>
  </si>
  <si>
    <t>Group's share of net assets</t>
  </si>
  <si>
    <t>Additions</t>
  </si>
  <si>
    <t>Disposal</t>
  </si>
  <si>
    <t>NBV</t>
  </si>
  <si>
    <t>Goodwill</t>
  </si>
  <si>
    <t>Purchase consideration satisfied by:</t>
  </si>
  <si>
    <t>Cash</t>
  </si>
  <si>
    <t>Cash outflow arising from acquisition:</t>
  </si>
  <si>
    <t>Purchase consideration</t>
  </si>
  <si>
    <t>Cash &amp; equivalent of subsidiary acquired</t>
  </si>
  <si>
    <t>Net cash outflow for the Group</t>
  </si>
  <si>
    <t>Number of Ordinary Shares of RM1.00 each (Weighted average)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</si>
</sst>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_);_(* \(#,##0.0\);_(* &quot;-&quot;?_);_(@_)"/>
    <numFmt numFmtId="178" formatCode="_(* #,##0.00_);_(* \(#,##0.00\);_(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"/>
    <numFmt numFmtId="183" formatCode="0.0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_(* #,##0.0_);_(* \(#,##0.0\);_(* &quot;-&quot;_);_(@_)"/>
    <numFmt numFmtId="190" formatCode="0.000000000"/>
    <numFmt numFmtId="191" formatCode="#,##0.000_);\(#,##0.000\)"/>
    <numFmt numFmtId="192" formatCode="#,##0.0000_);\(#,##0.0000\)"/>
    <numFmt numFmtId="193" formatCode="#,##0.00000_);\(#,##0.00000\)"/>
    <numFmt numFmtId="194" formatCode="#,##0.0_);\(#,##0.0\)"/>
    <numFmt numFmtId="195" formatCode="#,##0.00000000000_);\(#,##0.00000000000\)"/>
    <numFmt numFmtId="196" formatCode="#,##0.000000000000_);\(#,##0.000000000000\)"/>
    <numFmt numFmtId="197" formatCode="#,##0.0000000000000_);\(#,##0.00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_(* #,##0.000_);_(* \(#,##0.000\);_(* &quot;-&quot;_);_(@_)"/>
    <numFmt numFmtId="204" formatCode="_(* #,##0.0000_);_(* \(#,##0.0000\);_(* &quot;-&quot;_);_(@_)"/>
    <numFmt numFmtId="205" formatCode="#,##0.0"/>
    <numFmt numFmtId="206" formatCode="[$-409]mmm\-yy;@"/>
    <numFmt numFmtId="207" formatCode="0.00_);\(0.00\)"/>
    <numFmt numFmtId="208" formatCode="0.0000%"/>
    <numFmt numFmtId="209" formatCode="0.00000%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0_);_(* \(#,##0.000000000\);_(* &quot;-&quot;??_);_(@_)"/>
    <numFmt numFmtId="217" formatCode="_(* #,##0.0000000000_);_(* \(#,##0.0000000000\);_(* &quot;-&quot;??_);_(@_)"/>
    <numFmt numFmtId="218" formatCode="_(* #,##0.00000000000_);_(* \(#,##0.00000000000\);_(* &quot;-&quot;??_);_(@_)"/>
    <numFmt numFmtId="219" formatCode="_(* #,##0.000000000000_);_(* \(#,##0.000000000000\);_(* &quot;-&quot;??_);_(@_)"/>
    <numFmt numFmtId="220" formatCode="0.0000000000"/>
  </numFmts>
  <fonts count="17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15" applyNumberFormat="1" applyFont="1" applyAlignment="1">
      <alignment horizontal="right"/>
    </xf>
    <xf numFmtId="1" fontId="1" fillId="0" borderId="0" xfId="15" applyNumberFormat="1" applyFont="1" applyAlignment="1">
      <alignment horizontal="center"/>
    </xf>
    <xf numFmtId="1" fontId="0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28" applyFont="1" applyAlignment="1">
      <alignment horizontal="left"/>
    </xf>
    <xf numFmtId="15" fontId="1" fillId="0" borderId="3" xfId="0" applyNumberFormat="1" applyFont="1" applyBorder="1" applyAlignment="1">
      <alignment horizontal="center" vertical="center" wrapText="1"/>
    </xf>
    <xf numFmtId="9" fontId="1" fillId="0" borderId="3" xfId="28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1" fontId="1" fillId="0" borderId="3" xfId="28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right"/>
    </xf>
    <xf numFmtId="9" fontId="1" fillId="0" borderId="0" xfId="28" applyFont="1" applyAlignment="1">
      <alignment horizontal="center"/>
    </xf>
    <xf numFmtId="9" fontId="1" fillId="0" borderId="0" xfId="28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28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8" fontId="0" fillId="0" borderId="4" xfId="28" applyNumberFormat="1" applyFont="1" applyBorder="1" applyAlignment="1">
      <alignment horizontal="center"/>
    </xf>
    <xf numFmtId="168" fontId="0" fillId="0" borderId="0" xfId="28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Fill="1" applyAlignment="1">
      <alignment horizontal="left"/>
    </xf>
    <xf numFmtId="168" fontId="0" fillId="0" borderId="0" xfId="15" applyNumberFormat="1" applyFont="1" applyAlignment="1" quotePrefix="1">
      <alignment horizontal="left"/>
    </xf>
    <xf numFmtId="168" fontId="0" fillId="0" borderId="0" xfId="15" applyNumberFormat="1" applyFont="1" applyFill="1" applyAlignment="1" quotePrefix="1">
      <alignment horizontal="left"/>
    </xf>
    <xf numFmtId="168" fontId="0" fillId="0" borderId="0" xfId="15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1" fillId="0" borderId="4" xfId="0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0" fillId="0" borderId="0" xfId="15" applyNumberFormat="1" applyFont="1" applyAlignment="1">
      <alignment horizontal="left" indent="1"/>
    </xf>
    <xf numFmtId="168" fontId="0" fillId="0" borderId="3" xfId="15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168" fontId="0" fillId="0" borderId="4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43" fontId="0" fillId="0" borderId="0" xfId="15" applyFont="1" applyAlignment="1">
      <alignment/>
    </xf>
    <xf numFmtId="2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9" fontId="0" fillId="0" borderId="0" xfId="28" applyFont="1" applyAlignment="1">
      <alignment/>
    </xf>
    <xf numFmtId="168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8" fontId="12" fillId="0" borderId="0" xfId="15" applyNumberFormat="1" applyFont="1" applyAlignment="1">
      <alignment/>
    </xf>
    <xf numFmtId="168" fontId="11" fillId="0" borderId="0" xfId="15" applyNumberFormat="1" applyFont="1" applyAlignment="1" quotePrefix="1">
      <alignment horizontal="left"/>
    </xf>
    <xf numFmtId="0" fontId="11" fillId="0" borderId="0" xfId="0" applyFont="1" applyAlignment="1">
      <alignment/>
    </xf>
    <xf numFmtId="9" fontId="12" fillId="0" borderId="0" xfId="28" applyFont="1" applyBorder="1" applyAlignment="1">
      <alignment/>
    </xf>
    <xf numFmtId="1" fontId="11" fillId="0" borderId="0" xfId="28" applyNumberFormat="1" applyFont="1" applyBorder="1" applyAlignment="1">
      <alignment horizontal="center"/>
    </xf>
    <xf numFmtId="1" fontId="12" fillId="0" borderId="0" xfId="28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8" fontId="12" fillId="0" borderId="0" xfId="15" applyNumberFormat="1" applyFont="1" applyBorder="1" applyAlignment="1">
      <alignment/>
    </xf>
    <xf numFmtId="168" fontId="11" fillId="0" borderId="3" xfId="15" applyNumberFormat="1" applyFont="1" applyBorder="1" applyAlignment="1">
      <alignment horizontal="center" wrapText="1"/>
    </xf>
    <xf numFmtId="168" fontId="12" fillId="0" borderId="0" xfId="15" applyNumberFormat="1" applyFont="1" applyBorder="1" applyAlignment="1">
      <alignment horizontal="center"/>
    </xf>
    <xf numFmtId="15" fontId="13" fillId="0" borderId="3" xfId="0" applyNumberFormat="1" applyFont="1" applyBorder="1" applyAlignment="1">
      <alignment horizontal="center" wrapText="1"/>
    </xf>
    <xf numFmtId="0" fontId="14" fillId="0" borderId="0" xfId="0" applyNumberFormat="1" applyFont="1" applyAlignment="1">
      <alignment/>
    </xf>
    <xf numFmtId="168" fontId="11" fillId="0" borderId="0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11" fillId="0" borderId="0" xfId="15" applyNumberFormat="1" applyFont="1" applyAlignment="1">
      <alignment horizontal="center"/>
    </xf>
    <xf numFmtId="168" fontId="12" fillId="0" borderId="0" xfId="15" applyNumberFormat="1" applyFont="1" applyBorder="1" applyAlignment="1">
      <alignment wrapText="1"/>
    </xf>
    <xf numFmtId="168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7" fontId="12" fillId="0" borderId="0" xfId="0" applyNumberFormat="1" applyFont="1" applyFill="1" applyBorder="1" applyAlignment="1">
      <alignment horizontal="right"/>
    </xf>
    <xf numFmtId="37" fontId="12" fillId="0" borderId="0" xfId="0" applyNumberFormat="1" applyFont="1" applyAlignment="1">
      <alignment/>
    </xf>
    <xf numFmtId="9" fontId="12" fillId="0" borderId="0" xfId="28" applyFont="1" applyAlignment="1">
      <alignment/>
    </xf>
    <xf numFmtId="168" fontId="12" fillId="0" borderId="4" xfId="0" applyNumberFormat="1" applyFont="1" applyBorder="1" applyAlignment="1">
      <alignment/>
    </xf>
    <xf numFmtId="168" fontId="12" fillId="0" borderId="4" xfId="15" applyNumberFormat="1" applyFont="1" applyBorder="1" applyAlignment="1">
      <alignment/>
    </xf>
    <xf numFmtId="168" fontId="12" fillId="0" borderId="0" xfId="15" applyNumberFormat="1" applyFont="1" applyFill="1" applyBorder="1" applyAlignment="1">
      <alignment/>
    </xf>
    <xf numFmtId="168" fontId="12" fillId="0" borderId="0" xfId="15" applyNumberFormat="1" applyFont="1" applyFill="1" applyBorder="1" applyAlignment="1">
      <alignment horizontal="right"/>
    </xf>
    <xf numFmtId="168" fontId="12" fillId="0" borderId="3" xfId="15" applyNumberFormat="1" applyFont="1" applyBorder="1" applyAlignment="1">
      <alignment/>
    </xf>
    <xf numFmtId="9" fontId="12" fillId="0" borderId="0" xfId="28" applyFont="1" applyFill="1" applyBorder="1" applyAlignment="1">
      <alignment/>
    </xf>
    <xf numFmtId="168" fontId="12" fillId="0" borderId="0" xfId="0" applyNumberFormat="1" applyFont="1" applyBorder="1" applyAlignment="1">
      <alignment/>
    </xf>
    <xf numFmtId="37" fontId="12" fillId="0" borderId="0" xfId="0" applyNumberFormat="1" applyFont="1" applyFill="1" applyBorder="1" applyAlignment="1">
      <alignment/>
    </xf>
    <xf numFmtId="168" fontId="12" fillId="0" borderId="3" xfId="0" applyNumberFormat="1" applyFont="1" applyBorder="1" applyAlignment="1">
      <alignment/>
    </xf>
    <xf numFmtId="168" fontId="12" fillId="0" borderId="3" xfId="15" applyNumberFormat="1" applyFont="1" applyFill="1" applyBorder="1" applyAlignment="1">
      <alignment/>
    </xf>
    <xf numFmtId="37" fontId="12" fillId="0" borderId="3" xfId="0" applyNumberFormat="1" applyFont="1" applyFill="1" applyBorder="1" applyAlignment="1">
      <alignment/>
    </xf>
    <xf numFmtId="168" fontId="12" fillId="0" borderId="0" xfId="15" applyNumberFormat="1" applyFont="1" applyAlignment="1">
      <alignment wrapText="1"/>
    </xf>
    <xf numFmtId="168" fontId="12" fillId="0" borderId="2" xfId="0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0" fontId="12" fillId="0" borderId="0" xfId="0" applyFont="1" applyAlignment="1">
      <alignment wrapText="1"/>
    </xf>
    <xf numFmtId="37" fontId="12" fillId="0" borderId="0" xfId="0" applyNumberFormat="1" applyFont="1" applyFill="1" applyAlignment="1">
      <alignment/>
    </xf>
    <xf numFmtId="39" fontId="12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3" fillId="0" borderId="0" xfId="15" applyNumberFormat="1" applyFont="1" applyAlignment="1">
      <alignment horizontal="left"/>
    </xf>
    <xf numFmtId="0" fontId="14" fillId="0" borderId="0" xfId="0" applyFont="1" applyAlignment="1">
      <alignment/>
    </xf>
    <xf numFmtId="168" fontId="14" fillId="0" borderId="0" xfId="15" applyNumberFormat="1" applyFont="1" applyAlignment="1">
      <alignment/>
    </xf>
    <xf numFmtId="0" fontId="14" fillId="0" borderId="0" xfId="0" applyFont="1" applyAlignment="1">
      <alignment wrapText="1"/>
    </xf>
    <xf numFmtId="168" fontId="14" fillId="0" borderId="0" xfId="15" applyNumberFormat="1" applyFont="1" applyFill="1" applyBorder="1" applyAlignment="1">
      <alignment wrapText="1"/>
    </xf>
    <xf numFmtId="168" fontId="14" fillId="0" borderId="0" xfId="15" applyNumberFormat="1" applyFont="1" applyFill="1" applyBorder="1" applyAlignment="1">
      <alignment horizontal="center" wrapText="1"/>
    </xf>
    <xf numFmtId="168" fontId="14" fillId="0" borderId="3" xfId="15" applyNumberFormat="1" applyFont="1" applyFill="1" applyBorder="1" applyAlignment="1">
      <alignment horizontal="center" wrapText="1"/>
    </xf>
    <xf numFmtId="168" fontId="14" fillId="0" borderId="0" xfId="15" applyNumberFormat="1" applyFont="1" applyFill="1" applyAlignment="1">
      <alignment wrapText="1"/>
    </xf>
    <xf numFmtId="168" fontId="14" fillId="0" borderId="2" xfId="15" applyNumberFormat="1" applyFont="1" applyBorder="1" applyAlignment="1">
      <alignment/>
    </xf>
    <xf numFmtId="168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8" fontId="16" fillId="0" borderId="0" xfId="15" applyNumberFormat="1" applyFont="1" applyAlignment="1">
      <alignment/>
    </xf>
    <xf numFmtId="168" fontId="16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15" fillId="0" borderId="0" xfId="15" applyNumberFormat="1" applyFont="1" applyAlignment="1">
      <alignment horizontal="center"/>
    </xf>
    <xf numFmtId="1" fontId="16" fillId="0" borderId="0" xfId="15" applyNumberFormat="1" applyFont="1" applyAlignment="1">
      <alignment horizontal="center"/>
    </xf>
    <xf numFmtId="0" fontId="15" fillId="0" borderId="0" xfId="15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8" fontId="15" fillId="0" borderId="3" xfId="15" applyNumberFormat="1" applyFont="1" applyBorder="1" applyAlignment="1">
      <alignment horizontal="center" wrapText="1"/>
    </xf>
    <xf numFmtId="168" fontId="16" fillId="0" borderId="0" xfId="15" applyNumberFormat="1" applyFont="1" applyAlignment="1">
      <alignment horizontal="center"/>
    </xf>
    <xf numFmtId="168" fontId="15" fillId="0" borderId="0" xfId="15" applyNumberFormat="1" applyFont="1" applyAlignment="1">
      <alignment horizontal="center"/>
    </xf>
    <xf numFmtId="168" fontId="16" fillId="0" borderId="0" xfId="15" applyNumberFormat="1" applyFont="1" applyFill="1" applyAlignment="1">
      <alignment/>
    </xf>
    <xf numFmtId="0" fontId="16" fillId="0" borderId="0" xfId="0" applyFont="1" applyAlignment="1">
      <alignment horizontal="left" indent="1"/>
    </xf>
    <xf numFmtId="168" fontId="16" fillId="0" borderId="3" xfId="15" applyNumberFormat="1" applyFont="1" applyBorder="1" applyAlignment="1">
      <alignment/>
    </xf>
    <xf numFmtId="168" fontId="16" fillId="0" borderId="3" xfId="15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168" fontId="16" fillId="0" borderId="0" xfId="15" applyNumberFormat="1" applyFont="1" applyFill="1" applyBorder="1" applyAlignment="1">
      <alignment/>
    </xf>
    <xf numFmtId="168" fontId="16" fillId="0" borderId="4" xfId="15" applyNumberFormat="1" applyFont="1" applyBorder="1" applyAlignment="1">
      <alignment/>
    </xf>
    <xf numFmtId="168" fontId="16" fillId="0" borderId="4" xfId="15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68" fontId="16" fillId="0" borderId="5" xfId="15" applyNumberFormat="1" applyFont="1" applyBorder="1" applyAlignment="1">
      <alignment/>
    </xf>
    <xf numFmtId="168" fontId="16" fillId="0" borderId="5" xfId="15" applyNumberFormat="1" applyFont="1" applyFill="1" applyBorder="1" applyAlignment="1">
      <alignment/>
    </xf>
    <xf numFmtId="43" fontId="16" fillId="0" borderId="0" xfId="15" applyFont="1" applyAlignment="1">
      <alignment/>
    </xf>
    <xf numFmtId="168" fontId="15" fillId="0" borderId="0" xfId="15" applyNumberFormat="1" applyFont="1" applyBorder="1" applyAlignment="1">
      <alignment horizontal="center"/>
    </xf>
    <xf numFmtId="168" fontId="15" fillId="0" borderId="0" xfId="15" applyNumberFormat="1" applyFont="1" applyFill="1" applyAlignment="1">
      <alignment/>
    </xf>
    <xf numFmtId="168" fontId="15" fillId="0" borderId="4" xfId="15" applyNumberFormat="1" applyFont="1" applyFill="1" applyBorder="1" applyAlignment="1">
      <alignment/>
    </xf>
    <xf numFmtId="168" fontId="15" fillId="0" borderId="2" xfId="15" applyNumberFormat="1" applyFont="1" applyFill="1" applyBorder="1" applyAlignment="1">
      <alignment/>
    </xf>
    <xf numFmtId="0" fontId="0" fillId="0" borderId="0" xfId="0" applyFont="1" applyAlignment="1">
      <alignment horizontal="left"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4\Audit%20YE%202004\Consol\Consol-Dec2004-changes%20with%20DE%20wo%20on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3\4th%20quarter\Consolidation\DOCUME~1\ADMINI~1\LOCALS~1\Temp\c.lotus.notes.data\KLSE%20Announcement-%201st%20Qtr%202001\Consol%20March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3\4th%20quarter\Consolidation\DOCUME~1\ADMINI~1\LOCALS~1\Temp\c.lotus.notes.data\KLSE%20Announcement-%201st%20Qtr%202001\Consol%20Balance%20Sheet%20and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SDisc"/>
      <sheetName val="Sheet1"/>
      <sheetName val="P&amp;LDisc"/>
      <sheetName val="EQ"/>
      <sheetName val="CF Disc"/>
      <sheetName val="BS-1"/>
      <sheetName val="P&amp;L-1"/>
      <sheetName val="P&amp;L-2"/>
      <sheetName val="EQ-1"/>
      <sheetName val="GCF"/>
      <sheetName val="Co CF"/>
      <sheetName val="NTA-BS"/>
      <sheetName val="NTA-P&amp;L"/>
      <sheetName val="cje(coy)"/>
      <sheetName val="&lt;cje&gt;(coy)"/>
      <sheetName val="CF-4(G)"/>
      <sheetName val="CF-4|summary(G)"/>
      <sheetName val="CF-4-1"/>
      <sheetName val="CF-4-2"/>
      <sheetName val="CF-4-3-MM"/>
      <sheetName val="CF-4-4-MI"/>
      <sheetName val="FA Disc"/>
      <sheetName val="CF-23(PNTA)"/>
      <sheetName val="Budget"/>
      <sheetName val="BOD"/>
      <sheetName val="HTP"/>
      <sheetName val="SUBS"/>
      <sheetName val="HTPBS"/>
      <sheetName val="HTPP&amp;L"/>
      <sheetName val="SAMBS"/>
      <sheetName val="SAM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ICity(BS)"/>
      <sheetName val="ICity(P&amp;L)"/>
      <sheetName val="ICMPCJuly"/>
    </sheetNames>
    <sheetDataSet>
      <sheetData sheetId="6">
        <row r="10">
          <cell r="X10">
            <v>16117202</v>
          </cell>
        </row>
        <row r="11">
          <cell r="X11">
            <v>9009541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119258476</v>
          </cell>
        </row>
        <row r="15">
          <cell r="X15">
            <v>23021623</v>
          </cell>
        </row>
        <row r="16">
          <cell r="X16">
            <v>0</v>
          </cell>
        </row>
        <row r="18">
          <cell r="X18">
            <v>0</v>
          </cell>
        </row>
        <row r="20">
          <cell r="X20">
            <v>1313291</v>
          </cell>
        </row>
        <row r="21">
          <cell r="X21">
            <v>0</v>
          </cell>
        </row>
        <row r="22">
          <cell r="X22">
            <v>910077</v>
          </cell>
        </row>
        <row r="23">
          <cell r="X23">
            <v>0</v>
          </cell>
        </row>
        <row r="24">
          <cell r="X24">
            <v>1407989</v>
          </cell>
        </row>
        <row r="25">
          <cell r="X25">
            <v>4196225</v>
          </cell>
        </row>
        <row r="29">
          <cell r="X29">
            <v>58808159</v>
          </cell>
        </row>
        <row r="30">
          <cell r="X30">
            <v>15841509</v>
          </cell>
        </row>
        <row r="31">
          <cell r="X31">
            <v>2702027</v>
          </cell>
        </row>
        <row r="32">
          <cell r="X32">
            <v>0</v>
          </cell>
        </row>
        <row r="33">
          <cell r="X33">
            <v>1599081</v>
          </cell>
        </row>
        <row r="34">
          <cell r="X34">
            <v>0</v>
          </cell>
        </row>
        <row r="35">
          <cell r="X35">
            <v>93563</v>
          </cell>
        </row>
        <row r="36">
          <cell r="X36">
            <v>0</v>
          </cell>
        </row>
        <row r="37">
          <cell r="X37">
            <v>0</v>
          </cell>
        </row>
        <row r="38">
          <cell r="X38">
            <v>1736664</v>
          </cell>
        </row>
        <row r="39">
          <cell r="X39">
            <v>6702716</v>
          </cell>
        </row>
        <row r="48">
          <cell r="X48">
            <v>0</v>
          </cell>
        </row>
        <row r="49">
          <cell r="X49">
            <v>8966487</v>
          </cell>
        </row>
        <row r="50">
          <cell r="X50">
            <v>96906025.45</v>
          </cell>
        </row>
        <row r="51">
          <cell r="X51">
            <v>-71250</v>
          </cell>
        </row>
        <row r="53">
          <cell r="X53">
            <v>-7690496</v>
          </cell>
        </row>
        <row r="54">
          <cell r="X54">
            <v>-13925569</v>
          </cell>
        </row>
        <row r="55">
          <cell r="X55">
            <v>5753837</v>
          </cell>
        </row>
        <row r="56">
          <cell r="X56">
            <v>4158391</v>
          </cell>
        </row>
        <row r="60">
          <cell r="X60">
            <v>100008300</v>
          </cell>
        </row>
        <row r="62">
          <cell r="X62">
            <v>227579</v>
          </cell>
        </row>
        <row r="63">
          <cell r="X63">
            <v>16516683</v>
          </cell>
        </row>
        <row r="64">
          <cell r="X64">
            <v>62885705.25</v>
          </cell>
        </row>
        <row r="67">
          <cell r="X67">
            <v>2209863.2</v>
          </cell>
        </row>
      </sheetData>
      <sheetData sheetId="7">
        <row r="10">
          <cell r="X10">
            <v>311976311</v>
          </cell>
        </row>
        <row r="11">
          <cell r="X11">
            <v>-245276563</v>
          </cell>
        </row>
        <row r="13">
          <cell r="X13">
            <v>105159</v>
          </cell>
        </row>
        <row r="14">
          <cell r="X14">
            <v>3574305</v>
          </cell>
        </row>
        <row r="17">
          <cell r="X17">
            <v>-27946519</v>
          </cell>
        </row>
        <row r="18">
          <cell r="X18">
            <v>-9961064</v>
          </cell>
        </row>
        <row r="19">
          <cell r="X19">
            <v>-1371396</v>
          </cell>
        </row>
        <row r="20">
          <cell r="X20">
            <v>-8252205.55</v>
          </cell>
        </row>
        <row r="22">
          <cell r="X22">
            <v>-2108343</v>
          </cell>
        </row>
        <row r="24">
          <cell r="X24">
            <v>-211630</v>
          </cell>
        </row>
        <row r="26">
          <cell r="X26">
            <v>-6722926</v>
          </cell>
        </row>
        <row r="29">
          <cell r="X29">
            <v>-1576756.2</v>
          </cell>
        </row>
      </sheetData>
      <sheetData sheetId="8">
        <row r="31">
          <cell r="N31">
            <v>30064887</v>
          </cell>
        </row>
        <row r="35">
          <cell r="N35">
            <v>83793359</v>
          </cell>
        </row>
        <row r="37">
          <cell r="N37">
            <v>43640757</v>
          </cell>
        </row>
        <row r="45">
          <cell r="N45">
            <v>15151374</v>
          </cell>
        </row>
        <row r="53">
          <cell r="N53">
            <v>5269273</v>
          </cell>
        </row>
        <row r="82">
          <cell r="N82">
            <v>6062746</v>
          </cell>
        </row>
        <row r="89">
          <cell r="N89">
            <v>27946519</v>
          </cell>
        </row>
        <row r="120">
          <cell r="N120">
            <v>1400054</v>
          </cell>
        </row>
        <row r="132">
          <cell r="N132">
            <v>5878817.55</v>
          </cell>
        </row>
      </sheetData>
      <sheetData sheetId="9">
        <row r="12">
          <cell r="Y12">
            <v>8300</v>
          </cell>
        </row>
        <row r="31">
          <cell r="Y31">
            <v>16683</v>
          </cell>
        </row>
        <row r="37">
          <cell r="Y37">
            <v>59297333</v>
          </cell>
        </row>
        <row r="38">
          <cell r="Y38">
            <v>12228372.25</v>
          </cell>
        </row>
        <row r="39">
          <cell r="Y39">
            <v>-8640000</v>
          </cell>
        </row>
        <row r="40">
          <cell r="Y40">
            <v>0</v>
          </cell>
        </row>
      </sheetData>
      <sheetData sheetId="10">
        <row r="6">
          <cell r="B6">
            <v>14376552</v>
          </cell>
          <cell r="C6">
            <v>16117202</v>
          </cell>
        </row>
        <row r="7">
          <cell r="B7">
            <v>8507250</v>
          </cell>
          <cell r="C7">
            <v>9009541</v>
          </cell>
        </row>
        <row r="13">
          <cell r="B13">
            <v>0</v>
          </cell>
          <cell r="C13">
            <v>0</v>
          </cell>
        </row>
        <row r="36">
          <cell r="E36">
            <v>20528054.45</v>
          </cell>
          <cell r="F36">
            <v>21030191.55</v>
          </cell>
          <cell r="G36">
            <v>910000</v>
          </cell>
          <cell r="H36">
            <v>-1212500</v>
          </cell>
          <cell r="I36">
            <v>3669969</v>
          </cell>
          <cell r="J36">
            <v>-3015058</v>
          </cell>
          <cell r="K36">
            <v>0</v>
          </cell>
          <cell r="L36">
            <v>0</v>
          </cell>
          <cell r="M36">
            <v>1059979</v>
          </cell>
          <cell r="N36">
            <v>2269950</v>
          </cell>
          <cell r="O36">
            <v>2581657</v>
          </cell>
          <cell r="P36">
            <v>211630</v>
          </cell>
          <cell r="Q36">
            <v>-724116</v>
          </cell>
          <cell r="R36">
            <v>-306758</v>
          </cell>
          <cell r="S36">
            <v>0</v>
          </cell>
          <cell r="T36">
            <v>0</v>
          </cell>
          <cell r="U36">
            <v>-2755889</v>
          </cell>
          <cell r="V36">
            <v>1483111</v>
          </cell>
          <cell r="W36">
            <v>-39726888.82</v>
          </cell>
          <cell r="X36">
            <v>23547905.6694</v>
          </cell>
          <cell r="Y36">
            <v>0</v>
          </cell>
          <cell r="AA36">
            <v>-2269950</v>
          </cell>
          <cell r="AB36">
            <v>-9491040</v>
          </cell>
          <cell r="AC36">
            <v>-5683055</v>
          </cell>
          <cell r="AD36">
            <v>724116</v>
          </cell>
          <cell r="AE36">
            <v>0</v>
          </cell>
          <cell r="AF36">
            <v>0</v>
          </cell>
          <cell r="AH36">
            <v>-28499</v>
          </cell>
          <cell r="AI36">
            <v>-11280961.40646</v>
          </cell>
          <cell r="AJ36">
            <v>541999</v>
          </cell>
          <cell r="AK36">
            <v>-6718119</v>
          </cell>
          <cell r="AR36">
            <v>-3127770</v>
          </cell>
          <cell r="AS36">
            <v>24983</v>
          </cell>
          <cell r="AT36">
            <v>10000000</v>
          </cell>
        </row>
      </sheetData>
      <sheetData sheetId="44">
        <row r="9">
          <cell r="E9">
            <v>7594265.87</v>
          </cell>
        </row>
        <row r="11">
          <cell r="E11">
            <v>969672.7000000001</v>
          </cell>
        </row>
        <row r="14">
          <cell r="E14">
            <v>260128.30000000002</v>
          </cell>
        </row>
        <row r="15">
          <cell r="E15">
            <v>1606875.88</v>
          </cell>
        </row>
        <row r="16">
          <cell r="E16">
            <v>452179.24999999994</v>
          </cell>
        </row>
        <row r="17">
          <cell r="E17">
            <v>63000</v>
          </cell>
        </row>
        <row r="18">
          <cell r="E18">
            <v>97114.5</v>
          </cell>
        </row>
        <row r="19">
          <cell r="E19">
            <v>483.55</v>
          </cell>
        </row>
        <row r="20">
          <cell r="E20">
            <v>1256039</v>
          </cell>
        </row>
        <row r="24">
          <cell r="E24">
            <v>528363.46</v>
          </cell>
        </row>
        <row r="25">
          <cell r="E25">
            <v>295974.9105999996</v>
          </cell>
        </row>
        <row r="26">
          <cell r="E26">
            <v>491266.95999999996</v>
          </cell>
        </row>
        <row r="27">
          <cell r="E27">
            <v>129451.20000000001</v>
          </cell>
        </row>
        <row r="28">
          <cell r="E28">
            <v>237264.84666666668</v>
          </cell>
        </row>
        <row r="46">
          <cell r="E46">
            <v>1843800.1433333333</v>
          </cell>
        </row>
        <row r="47">
          <cell r="E47">
            <v>366789.3</v>
          </cell>
        </row>
        <row r="50">
          <cell r="E50">
            <v>800000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  <sheetDataSet>
      <sheetData sheetId="2">
        <row r="53">
          <cell r="V53">
            <v>80000000</v>
          </cell>
        </row>
        <row r="55">
          <cell r="V55">
            <v>16500000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  <sheetDataSet>
      <sheetData sheetId="0">
        <row r="15">
          <cell r="V15">
            <v>0</v>
          </cell>
        </row>
        <row r="16">
          <cell r="V16">
            <v>0</v>
          </cell>
        </row>
        <row r="27">
          <cell r="V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="60" zoomScaleNormal="60" workbookViewId="0" topLeftCell="A36">
      <selection activeCell="J13" sqref="J13"/>
    </sheetView>
  </sheetViews>
  <sheetFormatPr defaultColWidth="9.00390625" defaultRowHeight="16.5"/>
  <cols>
    <col min="1" max="1" width="44.875" style="2" customWidth="1"/>
    <col min="2" max="2" width="17.25390625" style="2" customWidth="1"/>
    <col min="3" max="3" width="3.375" style="2" customWidth="1"/>
    <col min="4" max="4" width="16.25390625" style="2" customWidth="1"/>
    <col min="5" max="5" width="3.375" style="2" hidden="1" customWidth="1"/>
    <col min="6" max="6" width="16.25390625" style="2" hidden="1" customWidth="1"/>
    <col min="7" max="7" width="3.375" style="2" hidden="1" customWidth="1"/>
    <col min="8" max="8" width="14.625" style="3" hidden="1" customWidth="1"/>
    <col min="9" max="9" width="15.375" style="2" hidden="1" customWidth="1"/>
    <col min="10" max="10" width="17.375" style="2" customWidth="1"/>
    <col min="11" max="16384" width="9.00390625" style="2" customWidth="1"/>
  </cols>
  <sheetData>
    <row r="1" spans="1:5" ht="16.5">
      <c r="A1" s="1" t="s">
        <v>0</v>
      </c>
      <c r="B1" s="1"/>
      <c r="C1" s="1"/>
      <c r="D1" s="1"/>
      <c r="E1" s="1"/>
    </row>
    <row r="2" spans="1:5" ht="16.5">
      <c r="A2" s="4" t="s">
        <v>1</v>
      </c>
      <c r="B2" s="4"/>
      <c r="C2" s="4"/>
      <c r="D2" s="4"/>
      <c r="E2" s="4"/>
    </row>
    <row r="3" spans="1:5" ht="16.5">
      <c r="A3" s="1" t="s">
        <v>2</v>
      </c>
      <c r="B3" s="1"/>
      <c r="C3" s="1"/>
      <c r="D3" s="1"/>
      <c r="E3" s="1"/>
    </row>
    <row r="4" spans="1:5" ht="16.5">
      <c r="A4" s="1"/>
      <c r="B4" s="1"/>
      <c r="C4" s="1"/>
      <c r="D4" s="1"/>
      <c r="E4" s="1"/>
    </row>
    <row r="5" spans="1:8" ht="16.5">
      <c r="A5" s="3"/>
      <c r="B5" s="5" t="s">
        <v>3</v>
      </c>
      <c r="C5" s="3"/>
      <c r="D5" s="5" t="s">
        <v>4</v>
      </c>
      <c r="E5" s="3"/>
      <c r="F5" s="6" t="s">
        <v>4</v>
      </c>
      <c r="H5" s="5" t="s">
        <v>4</v>
      </c>
    </row>
    <row r="6" spans="1:9" ht="16.5">
      <c r="A6" s="7"/>
      <c r="B6" s="8">
        <v>2004</v>
      </c>
      <c r="C6" s="9"/>
      <c r="D6" s="8">
        <v>2003</v>
      </c>
      <c r="E6" s="9"/>
      <c r="F6" s="10">
        <v>2001</v>
      </c>
      <c r="G6" s="11"/>
      <c r="H6" s="8">
        <v>2002</v>
      </c>
      <c r="I6" s="12" t="s">
        <v>5</v>
      </c>
    </row>
    <row r="7" spans="1:9" ht="36" customHeight="1">
      <c r="A7" s="13"/>
      <c r="B7" s="14" t="s">
        <v>6</v>
      </c>
      <c r="C7" s="13"/>
      <c r="D7" s="15" t="s">
        <v>6</v>
      </c>
      <c r="E7" s="13"/>
      <c r="F7" s="14" t="s">
        <v>6</v>
      </c>
      <c r="G7" s="16"/>
      <c r="H7" s="17" t="s">
        <v>6</v>
      </c>
      <c r="I7" s="18" t="s">
        <v>7</v>
      </c>
    </row>
    <row r="8" spans="1:9" ht="16.5">
      <c r="A8" s="13"/>
      <c r="B8" s="19" t="s">
        <v>8</v>
      </c>
      <c r="C8" s="20"/>
      <c r="D8" s="19" t="s">
        <v>8</v>
      </c>
      <c r="E8" s="20"/>
      <c r="F8" s="21" t="s">
        <v>8</v>
      </c>
      <c r="G8" s="22"/>
      <c r="H8" s="5" t="s">
        <v>8</v>
      </c>
      <c r="I8" s="22" t="s">
        <v>8</v>
      </c>
    </row>
    <row r="9" spans="1:9" ht="16.5">
      <c r="A9" s="20" t="s">
        <v>9</v>
      </c>
      <c r="B9" s="23"/>
      <c r="C9" s="13"/>
      <c r="D9" s="13"/>
      <c r="E9" s="13"/>
      <c r="F9" s="21"/>
      <c r="G9" s="22"/>
      <c r="H9" s="24"/>
      <c r="I9" s="22"/>
    </row>
    <row r="10" spans="1:9" ht="16.5">
      <c r="A10" s="25" t="s">
        <v>10</v>
      </c>
      <c r="B10" s="3">
        <f>'[1]BS-1'!X50</f>
        <v>96906025.45</v>
      </c>
      <c r="C10" s="3"/>
      <c r="D10" s="3">
        <v>103859072.55681819</v>
      </c>
      <c r="E10" s="3"/>
      <c r="F10" s="26">
        <v>52210180</v>
      </c>
      <c r="H10" s="3">
        <v>108728570</v>
      </c>
      <c r="I10" s="26">
        <v>52210000</v>
      </c>
    </row>
    <row r="11" spans="1:9" ht="16.5">
      <c r="A11" s="25" t="s">
        <v>11</v>
      </c>
      <c r="B11" s="3">
        <f>'[1]BS-1'!X55</f>
        <v>5753837</v>
      </c>
      <c r="C11" s="3"/>
      <c r="D11" s="3">
        <v>0</v>
      </c>
      <c r="E11" s="3"/>
      <c r="F11" s="26"/>
      <c r="I11" s="26"/>
    </row>
    <row r="12" spans="1:9" ht="16.5">
      <c r="A12" s="25" t="s">
        <v>12</v>
      </c>
      <c r="B12" s="3">
        <f>'[1]BS-1'!X56</f>
        <v>4158391</v>
      </c>
      <c r="C12" s="3"/>
      <c r="D12" s="3">
        <v>5044140</v>
      </c>
      <c r="E12" s="3"/>
      <c r="F12" s="26">
        <v>4212758</v>
      </c>
      <c r="H12" s="3">
        <v>6275101</v>
      </c>
      <c r="I12" s="27">
        <v>4213000</v>
      </c>
    </row>
    <row r="13" spans="1:9" ht="16.5">
      <c r="A13" s="25" t="s">
        <v>13</v>
      </c>
      <c r="B13" s="25">
        <f>'[1]BS-1'!X48</f>
        <v>0</v>
      </c>
      <c r="C13" s="25"/>
      <c r="D13" s="25">
        <v>211630.4</v>
      </c>
      <c r="E13" s="25"/>
      <c r="F13" s="26">
        <v>1373693</v>
      </c>
      <c r="H13" s="3">
        <v>1613588.1</v>
      </c>
      <c r="I13" s="26">
        <v>1374000</v>
      </c>
    </row>
    <row r="14" spans="1:9" ht="16.5">
      <c r="A14" s="25" t="s">
        <v>14</v>
      </c>
      <c r="B14" s="25">
        <f>'[1]BS-1'!X49</f>
        <v>8966487</v>
      </c>
      <c r="C14" s="25"/>
      <c r="D14" s="25">
        <v>8635487</v>
      </c>
      <c r="E14" s="25"/>
      <c r="F14" s="26">
        <v>9217061</v>
      </c>
      <c r="H14" s="3">
        <v>7507500</v>
      </c>
      <c r="I14" s="26">
        <v>9217000</v>
      </c>
    </row>
    <row r="15" spans="1:9" ht="16.5">
      <c r="A15" s="25"/>
      <c r="B15" s="25"/>
      <c r="C15" s="25"/>
      <c r="D15" s="25"/>
      <c r="E15" s="25"/>
      <c r="F15" s="26"/>
      <c r="I15" s="26"/>
    </row>
    <row r="16" spans="1:9" ht="16.5">
      <c r="A16" s="13" t="s">
        <v>15</v>
      </c>
      <c r="B16" s="28">
        <f>SUM(B10:B15)</f>
        <v>115784740.45</v>
      </c>
      <c r="C16" s="29"/>
      <c r="D16" s="28">
        <f>SUM(D10:D15)</f>
        <v>117750329.9568182</v>
      </c>
      <c r="E16" s="29"/>
      <c r="F16" s="28">
        <f>SUM(F10:F15)</f>
        <v>67013692</v>
      </c>
      <c r="G16" s="30"/>
      <c r="H16" s="28">
        <f>SUM(H10:H15)</f>
        <v>124124759.1</v>
      </c>
      <c r="I16" s="22"/>
    </row>
    <row r="17" spans="1:9" ht="16.5">
      <c r="A17" s="13"/>
      <c r="B17" s="23"/>
      <c r="C17" s="13"/>
      <c r="D17" s="13"/>
      <c r="E17" s="13"/>
      <c r="F17" s="21"/>
      <c r="G17" s="22"/>
      <c r="H17" s="24"/>
      <c r="I17" s="22"/>
    </row>
    <row r="18" spans="1:5" ht="16.5">
      <c r="A18" s="31" t="s">
        <v>16</v>
      </c>
      <c r="B18" s="31"/>
      <c r="C18" s="25"/>
      <c r="D18" s="25"/>
      <c r="E18" s="25"/>
    </row>
    <row r="19" spans="1:9" ht="16.5" hidden="1">
      <c r="A19" s="3" t="s">
        <v>17</v>
      </c>
      <c r="B19" s="3"/>
      <c r="C19" s="3"/>
      <c r="D19" s="3"/>
      <c r="E19" s="3"/>
      <c r="F19" s="26">
        <v>16656984</v>
      </c>
      <c r="H19" s="3">
        <v>553212</v>
      </c>
      <c r="I19" s="26"/>
    </row>
    <row r="20" spans="1:9" ht="16.5" hidden="1">
      <c r="A20" s="3" t="s">
        <v>18</v>
      </c>
      <c r="B20" s="3">
        <f>'[1]BS-1'!X13</f>
        <v>0</v>
      </c>
      <c r="C20" s="3"/>
      <c r="D20" s="3">
        <v>0</v>
      </c>
      <c r="E20" s="3"/>
      <c r="F20" s="26">
        <v>0</v>
      </c>
      <c r="H20" s="3">
        <v>1750320</v>
      </c>
      <c r="I20" s="26"/>
    </row>
    <row r="21" spans="1:9" ht="15" customHeight="1">
      <c r="A21" s="3" t="s">
        <v>19</v>
      </c>
      <c r="B21" s="3">
        <f>'[1]BS-1'!X15+'[1]BS-1'!X21+'[1]BS-1'!X20+'[1]BS-1'!X24+'[1]BS-1'!X18</f>
        <v>25742903</v>
      </c>
      <c r="C21" s="3"/>
      <c r="D21" s="3">
        <v>20095745</v>
      </c>
      <c r="E21" s="3"/>
      <c r="F21" s="26">
        <v>19187343</v>
      </c>
      <c r="H21" s="3">
        <v>17409749</v>
      </c>
      <c r="I21" s="26">
        <v>19186000</v>
      </c>
    </row>
    <row r="22" spans="1:9" ht="16.5">
      <c r="A22" s="3" t="s">
        <v>20</v>
      </c>
      <c r="B22" s="3">
        <f>'[1]BS-1'!X14+'[1]BS-1'!X25+'[1]BS-1'!X22+'[1]BS-1'!X23+'[1]BS-1'!X16</f>
        <v>124364778</v>
      </c>
      <c r="C22" s="3"/>
      <c r="D22" s="3">
        <v>86997273</v>
      </c>
      <c r="E22" s="3"/>
      <c r="F22" s="26">
        <v>84181136</v>
      </c>
      <c r="H22" s="3">
        <v>111414188</v>
      </c>
      <c r="I22" s="26">
        <v>100838000</v>
      </c>
    </row>
    <row r="23" spans="1:9" ht="16.5" hidden="1">
      <c r="A23" s="3" t="s">
        <v>21</v>
      </c>
      <c r="B23" s="3"/>
      <c r="C23" s="3"/>
      <c r="D23" s="3"/>
      <c r="E23" s="3"/>
      <c r="F23" s="26">
        <v>0</v>
      </c>
      <c r="H23" s="3">
        <v>9330964</v>
      </c>
      <c r="I23" s="26"/>
    </row>
    <row r="24" spans="1:9" ht="16.5">
      <c r="A24" s="25" t="s">
        <v>22</v>
      </c>
      <c r="B24" s="25">
        <f>'[1]BS-1'!X11+'[1]BS-1'!X12</f>
        <v>9009541</v>
      </c>
      <c r="C24" s="25"/>
      <c r="D24" s="32">
        <v>8507250</v>
      </c>
      <c r="E24" s="25"/>
      <c r="F24" s="26">
        <v>60741492</v>
      </c>
      <c r="H24" s="3">
        <v>3285163</v>
      </c>
      <c r="I24" s="26">
        <v>60741000</v>
      </c>
    </row>
    <row r="25" spans="1:9" ht="16.5">
      <c r="A25" s="33" t="s">
        <v>23</v>
      </c>
      <c r="B25" s="33">
        <f>'[1]BS-1'!X10</f>
        <v>16117202</v>
      </c>
      <c r="C25" s="33"/>
      <c r="D25" s="34">
        <v>14376552</v>
      </c>
      <c r="E25" s="33"/>
      <c r="F25" s="26">
        <v>5705819</v>
      </c>
      <c r="H25" s="3">
        <v>11277701</v>
      </c>
      <c r="I25" s="26">
        <v>5706000</v>
      </c>
    </row>
    <row r="26" spans="1:9" ht="16.5" hidden="1">
      <c r="A26" s="3" t="s">
        <v>24</v>
      </c>
      <c r="B26" s="3"/>
      <c r="C26" s="3"/>
      <c r="D26" s="35"/>
      <c r="E26" s="3"/>
      <c r="F26" s="26"/>
      <c r="I26" s="26">
        <v>0</v>
      </c>
    </row>
    <row r="27" spans="1:9" ht="16.5" hidden="1">
      <c r="A27" s="3" t="s">
        <v>25</v>
      </c>
      <c r="B27" s="3"/>
      <c r="C27" s="3"/>
      <c r="D27" s="35"/>
      <c r="E27" s="3"/>
      <c r="F27" s="26"/>
      <c r="I27" s="26">
        <v>0</v>
      </c>
    </row>
    <row r="28" spans="1:9" ht="16.5" hidden="1">
      <c r="A28" s="3" t="s">
        <v>26</v>
      </c>
      <c r="B28" s="3"/>
      <c r="C28" s="3"/>
      <c r="D28" s="35"/>
      <c r="E28" s="3"/>
      <c r="F28" s="26">
        <f>'[3]bsheet'!V15</f>
        <v>0</v>
      </c>
      <c r="I28" s="26"/>
    </row>
    <row r="29" spans="1:9" ht="16.5" hidden="1">
      <c r="A29" s="33" t="s">
        <v>27</v>
      </c>
      <c r="B29" s="33"/>
      <c r="C29" s="33"/>
      <c r="D29" s="34"/>
      <c r="E29" s="33"/>
      <c r="F29" s="26">
        <f>'[3]bsheet'!V16</f>
        <v>0</v>
      </c>
      <c r="I29" s="26"/>
    </row>
    <row r="30" spans="1:9" ht="16.5" hidden="1">
      <c r="A30" s="25" t="s">
        <v>28</v>
      </c>
      <c r="B30" s="25"/>
      <c r="C30" s="33"/>
      <c r="D30" s="34"/>
      <c r="E30" s="33"/>
      <c r="F30" s="26"/>
      <c r="I30" s="36" t="s">
        <v>29</v>
      </c>
    </row>
    <row r="31" spans="1:9" ht="16.5">
      <c r="A31" s="3"/>
      <c r="B31" s="3" t="s">
        <v>30</v>
      </c>
      <c r="C31" s="3"/>
      <c r="D31" s="35" t="s">
        <v>30</v>
      </c>
      <c r="E31" s="3"/>
      <c r="F31" s="26"/>
      <c r="H31" s="3" t="s">
        <v>30</v>
      </c>
      <c r="I31" s="26"/>
    </row>
    <row r="32" spans="1:9" ht="16.5">
      <c r="A32" s="3" t="s">
        <v>31</v>
      </c>
      <c r="B32" s="37">
        <f>SUM(B19:B31)</f>
        <v>175234424</v>
      </c>
      <c r="C32" s="3"/>
      <c r="D32" s="38">
        <f>SUM(D19:D31)</f>
        <v>129976820</v>
      </c>
      <c r="E32" s="3"/>
      <c r="F32" s="37">
        <f>SUM(F19:F31)</f>
        <v>186472774</v>
      </c>
      <c r="H32" s="37">
        <f>SUM(H19:H31)</f>
        <v>155021297</v>
      </c>
      <c r="I32" s="37">
        <f>SUM(I24:I31)</f>
        <v>66447000</v>
      </c>
    </row>
    <row r="33" spans="1:9" ht="16.5">
      <c r="A33" s="3"/>
      <c r="B33" s="3"/>
      <c r="C33" s="3"/>
      <c r="D33" s="35"/>
      <c r="E33" s="3"/>
      <c r="F33" s="39"/>
      <c r="I33" s="26"/>
    </row>
    <row r="34" spans="1:9" ht="16.5">
      <c r="A34" s="31" t="s">
        <v>32</v>
      </c>
      <c r="B34" s="31"/>
      <c r="C34" s="33"/>
      <c r="D34" s="34"/>
      <c r="E34" s="33"/>
      <c r="F34" s="26"/>
      <c r="I34" s="26"/>
    </row>
    <row r="35" spans="1:9" ht="16.5">
      <c r="A35" s="3" t="s">
        <v>33</v>
      </c>
      <c r="B35" s="3">
        <f>'[1]BS-1'!X29+'[1]BS-1'!X31</f>
        <v>61510186</v>
      </c>
      <c r="C35" s="3"/>
      <c r="D35" s="35">
        <v>33626071</v>
      </c>
      <c r="E35" s="3"/>
      <c r="F35" s="26">
        <v>25720160</v>
      </c>
      <c r="H35" s="3">
        <v>67816825</v>
      </c>
      <c r="I35" s="26">
        <v>25720000</v>
      </c>
    </row>
    <row r="36" spans="1:9" ht="16.5">
      <c r="A36" s="3" t="s">
        <v>34</v>
      </c>
      <c r="B36" s="3">
        <f>'[1]BS-1'!X30+'[1]BS-1'!X33+'[1]BS-1'!X35+'[1]BS-1'!X34+'[1]BS-1'!X32</f>
        <v>17534153</v>
      </c>
      <c r="C36" s="3"/>
      <c r="D36" s="35">
        <v>18515416</v>
      </c>
      <c r="E36" s="3"/>
      <c r="F36" s="26">
        <v>45181048</v>
      </c>
      <c r="H36" s="35">
        <v>20761034</v>
      </c>
      <c r="I36" s="26">
        <v>45181000</v>
      </c>
    </row>
    <row r="37" spans="1:9" ht="16.5">
      <c r="A37" s="3" t="s">
        <v>35</v>
      </c>
      <c r="B37" s="3">
        <f>'[1]BS-1'!X36</f>
        <v>0</v>
      </c>
      <c r="C37" s="3"/>
      <c r="D37" s="35">
        <v>0</v>
      </c>
      <c r="E37" s="3"/>
      <c r="F37" s="26">
        <f>'[3]bsheet'!V27</f>
        <v>0</v>
      </c>
      <c r="I37" s="36"/>
    </row>
    <row r="38" spans="1:9" ht="16.5">
      <c r="A38" s="25" t="s">
        <v>36</v>
      </c>
      <c r="B38" s="32">
        <f>+'[1]BS-1'!X39</f>
        <v>6702716</v>
      </c>
      <c r="C38" s="25"/>
      <c r="D38" s="32">
        <v>3000000</v>
      </c>
      <c r="E38" s="25"/>
      <c r="F38" s="26">
        <v>5440511</v>
      </c>
      <c r="H38" s="3">
        <v>6569389</v>
      </c>
      <c r="I38" s="27">
        <v>5440000</v>
      </c>
    </row>
    <row r="39" spans="1:9" ht="16.5" hidden="1">
      <c r="A39" s="33" t="s">
        <v>37</v>
      </c>
      <c r="B39" s="33">
        <f>'[1]BS-1'!X37</f>
        <v>0</v>
      </c>
      <c r="C39" s="33"/>
      <c r="D39" s="34">
        <v>0</v>
      </c>
      <c r="E39" s="33"/>
      <c r="F39" s="26">
        <v>0</v>
      </c>
      <c r="H39" s="3">
        <v>0</v>
      </c>
      <c r="I39" s="26">
        <v>0</v>
      </c>
    </row>
    <row r="40" spans="1:9" ht="16.5">
      <c r="A40" s="3" t="s">
        <v>38</v>
      </c>
      <c r="B40" s="3">
        <f>'[1]BS-1'!X38</f>
        <v>1736664</v>
      </c>
      <c r="C40" s="3"/>
      <c r="D40" s="35">
        <v>679793</v>
      </c>
      <c r="E40" s="3"/>
      <c r="F40" s="26">
        <v>25289177</v>
      </c>
      <c r="H40" s="3">
        <v>533703</v>
      </c>
      <c r="I40" s="26">
        <v>25289000</v>
      </c>
    </row>
    <row r="41" spans="1:9" ht="16.5" hidden="1">
      <c r="A41" s="33"/>
      <c r="B41" s="33"/>
      <c r="C41" s="33"/>
      <c r="D41" s="33"/>
      <c r="E41" s="33"/>
      <c r="F41" s="26"/>
      <c r="I41" s="26"/>
    </row>
    <row r="42" spans="1:9" ht="16.5">
      <c r="A42" s="3"/>
      <c r="B42" s="3"/>
      <c r="C42" s="3"/>
      <c r="D42" s="3"/>
      <c r="E42" s="3"/>
      <c r="F42" s="26"/>
      <c r="I42" s="26"/>
    </row>
    <row r="43" spans="1:9" ht="16.5">
      <c r="A43" s="3" t="s">
        <v>39</v>
      </c>
      <c r="B43" s="37">
        <f>SUM(B35:B42)</f>
        <v>87483719</v>
      </c>
      <c r="C43" s="3"/>
      <c r="D43" s="37">
        <f>SUM(D35:D42)</f>
        <v>55821280</v>
      </c>
      <c r="E43" s="3"/>
      <c r="F43" s="37">
        <f>SUM(F35:F42)</f>
        <v>101630896</v>
      </c>
      <c r="H43" s="37">
        <f>SUM(H35:H42)</f>
        <v>95680951</v>
      </c>
      <c r="I43" s="37">
        <f>SUM(I35:I42)</f>
        <v>101630000</v>
      </c>
    </row>
    <row r="44" spans="1:9" ht="16.5">
      <c r="A44" s="3"/>
      <c r="B44" s="3"/>
      <c r="C44" s="3"/>
      <c r="D44" s="3"/>
      <c r="E44" s="3"/>
      <c r="F44" s="26"/>
      <c r="I44" s="26"/>
    </row>
    <row r="45" spans="1:10" ht="16.5">
      <c r="A45" s="33" t="s">
        <v>40</v>
      </c>
      <c r="B45" s="3">
        <f>B32-B43</f>
        <v>87750705</v>
      </c>
      <c r="C45" s="33"/>
      <c r="D45" s="3">
        <f>D32-D43</f>
        <v>74155540</v>
      </c>
      <c r="E45" s="33"/>
      <c r="F45" s="26">
        <f>F32-F43</f>
        <v>84841878</v>
      </c>
      <c r="H45" s="3">
        <f>H32-H43</f>
        <v>59340346</v>
      </c>
      <c r="I45" s="26">
        <f>I32-I43</f>
        <v>-35183000</v>
      </c>
      <c r="J45" s="40"/>
    </row>
    <row r="47" spans="2:8" ht="16.5">
      <c r="B47" s="41">
        <f>B45+B16</f>
        <v>203535445.45</v>
      </c>
      <c r="D47" s="41">
        <f>D45+D16</f>
        <v>191905869.9568182</v>
      </c>
      <c r="F47" s="41">
        <f>F45+F16</f>
        <v>151855570</v>
      </c>
      <c r="H47" s="41">
        <f>H45+H16</f>
        <v>183465105.1</v>
      </c>
    </row>
    <row r="49" spans="1:9" ht="16.5">
      <c r="A49" s="42" t="s">
        <v>41</v>
      </c>
      <c r="B49" s="42"/>
      <c r="C49" s="3"/>
      <c r="D49" s="3"/>
      <c r="E49" s="3"/>
      <c r="F49" s="26"/>
      <c r="I49" s="26"/>
    </row>
    <row r="50" spans="1:9" ht="16.5">
      <c r="A50" s="43" t="s">
        <v>42</v>
      </c>
      <c r="B50" s="3">
        <f>'[1]BS-1'!X60</f>
        <v>100008300</v>
      </c>
      <c r="C50" s="3"/>
      <c r="D50" s="3">
        <v>100000000</v>
      </c>
      <c r="E50" s="3"/>
      <c r="F50" s="26">
        <f>'[2]CF-1|2'!$V$53</f>
        <v>80000000</v>
      </c>
      <c r="H50" s="3">
        <v>100000000</v>
      </c>
      <c r="I50" s="26">
        <v>80000000</v>
      </c>
    </row>
    <row r="51" spans="1:9" ht="16.5">
      <c r="A51" s="43" t="s">
        <v>43</v>
      </c>
      <c r="B51" s="3">
        <f>'[1]BS-1'!X63</f>
        <v>16516683</v>
      </c>
      <c r="C51" s="3"/>
      <c r="D51" s="3">
        <v>16500000</v>
      </c>
      <c r="E51" s="3"/>
      <c r="F51" s="26">
        <f>'[2]CF-1|2'!$V$55</f>
        <v>16500000</v>
      </c>
      <c r="H51" s="3">
        <v>16500000</v>
      </c>
      <c r="I51" s="27">
        <v>16500000</v>
      </c>
    </row>
    <row r="52" spans="1:9" ht="16.5">
      <c r="A52" s="43" t="s">
        <v>44</v>
      </c>
      <c r="B52" s="44">
        <f>'[1]BS-1'!X64</f>
        <v>62885705.25</v>
      </c>
      <c r="C52" s="3"/>
      <c r="D52" s="44">
        <v>59297332.57681817</v>
      </c>
      <c r="E52" s="3"/>
      <c r="F52" s="45">
        <v>46671380</v>
      </c>
      <c r="H52" s="44">
        <v>45484157</v>
      </c>
      <c r="I52" s="45">
        <v>46671000</v>
      </c>
    </row>
    <row r="53" spans="1:9" ht="16.5">
      <c r="A53" s="43" t="s">
        <v>45</v>
      </c>
      <c r="B53" s="46">
        <f>SUM(B50:B52)</f>
        <v>179410688.25</v>
      </c>
      <c r="C53" s="3"/>
      <c r="D53" s="46">
        <f>SUM(D50:D52)</f>
        <v>175797332.57681817</v>
      </c>
      <c r="E53" s="3"/>
      <c r="F53" s="46">
        <f>SUM(F50:F52)</f>
        <v>143171380</v>
      </c>
      <c r="H53" s="46">
        <f>SUM(H50:H52)</f>
        <v>161984157</v>
      </c>
      <c r="I53" s="39"/>
    </row>
    <row r="54" spans="1:9" ht="16.5">
      <c r="A54" s="43" t="s">
        <v>46</v>
      </c>
      <c r="B54" s="24">
        <f>'[1]BS-1'!X62</f>
        <v>227579</v>
      </c>
      <c r="C54" s="3"/>
      <c r="D54" s="3">
        <v>227579</v>
      </c>
      <c r="E54" s="3"/>
      <c r="F54" s="26">
        <v>227579</v>
      </c>
      <c r="H54" s="3">
        <v>227579</v>
      </c>
      <c r="I54" s="26">
        <v>228000</v>
      </c>
    </row>
    <row r="55" spans="1:9" ht="16.5">
      <c r="A55" s="43" t="s">
        <v>47</v>
      </c>
      <c r="B55" s="3">
        <f>'[1]BS-1'!X67</f>
        <v>2209863.2</v>
      </c>
      <c r="C55" s="3"/>
      <c r="D55" s="3">
        <v>723462.27</v>
      </c>
      <c r="E55" s="3"/>
      <c r="F55" s="26">
        <v>1286500</v>
      </c>
      <c r="H55" s="3">
        <v>788368.9900000007</v>
      </c>
      <c r="I55" s="26">
        <v>1286000</v>
      </c>
    </row>
    <row r="56" spans="1:9" ht="16.5">
      <c r="A56" s="43" t="s">
        <v>48</v>
      </c>
      <c r="B56" s="37">
        <f>SUM(B53:B55)</f>
        <v>181848130.45</v>
      </c>
      <c r="C56" s="3"/>
      <c r="D56" s="37">
        <f>SUM(D53:D55)</f>
        <v>176748373.84681818</v>
      </c>
      <c r="E56" s="3"/>
      <c r="F56" s="37">
        <f>SUM(F53:F55)</f>
        <v>144685459</v>
      </c>
      <c r="H56" s="37">
        <f>SUM(H53:H55)</f>
        <v>163000104.99</v>
      </c>
      <c r="I56" s="26">
        <f>SUM(I50:I55)</f>
        <v>144685000</v>
      </c>
    </row>
    <row r="57" spans="1:9" ht="16.5">
      <c r="A57" s="3"/>
      <c r="B57" s="39"/>
      <c r="C57" s="3"/>
      <c r="D57" s="3"/>
      <c r="E57" s="3"/>
      <c r="F57" s="26"/>
      <c r="H57" s="39"/>
      <c r="I57" s="26"/>
    </row>
    <row r="58" spans="1:9" ht="16.5">
      <c r="A58" s="47" t="s">
        <v>49</v>
      </c>
      <c r="B58" s="3"/>
      <c r="C58" s="3"/>
      <c r="D58" s="3"/>
      <c r="E58" s="3"/>
      <c r="F58" s="26"/>
      <c r="I58" s="26"/>
    </row>
    <row r="59" spans="1:9" ht="16.5">
      <c r="A59" s="48" t="s">
        <v>50</v>
      </c>
      <c r="B59" s="3">
        <f>-'[1]BS-1'!X54-'[1]BS-1'!X51</f>
        <v>13996819</v>
      </c>
      <c r="C59" s="3"/>
      <c r="D59" s="3">
        <v>8250000</v>
      </c>
      <c r="E59" s="3"/>
      <c r="F59" s="26">
        <v>2569111</v>
      </c>
      <c r="H59" s="3">
        <v>11250000</v>
      </c>
      <c r="I59" s="27">
        <v>-2569000</v>
      </c>
    </row>
    <row r="60" spans="1:10" ht="16.5">
      <c r="A60" s="48" t="s">
        <v>51</v>
      </c>
      <c r="B60" s="3">
        <f>-'[1]BS-1'!X53</f>
        <v>7690496</v>
      </c>
      <c r="C60" s="3"/>
      <c r="D60" s="3">
        <v>6907496</v>
      </c>
      <c r="E60" s="3"/>
      <c r="F60" s="26">
        <v>4601000</v>
      </c>
      <c r="H60" s="3">
        <v>9215000</v>
      </c>
      <c r="I60" s="26">
        <v>-4601000</v>
      </c>
      <c r="J60" s="40"/>
    </row>
    <row r="61" spans="1:8" ht="16.5">
      <c r="A61" s="3" t="s">
        <v>52</v>
      </c>
      <c r="B61" s="49">
        <f>SUM(B59:B60)</f>
        <v>21687315</v>
      </c>
      <c r="D61" s="49">
        <f>SUM(D59:D60)</f>
        <v>15157496</v>
      </c>
      <c r="F61" s="49">
        <f>SUM(F59:F60)</f>
        <v>7170111</v>
      </c>
      <c r="H61" s="49">
        <f>SUM(H59:H60)</f>
        <v>20465000</v>
      </c>
    </row>
    <row r="62" ht="16.5">
      <c r="A62" s="3"/>
    </row>
    <row r="63" spans="1:9" ht="17.25" thickBot="1">
      <c r="A63" s="3"/>
      <c r="B63" s="50">
        <f>B56+B61</f>
        <v>203535445.45</v>
      </c>
      <c r="C63" s="3"/>
      <c r="D63" s="50">
        <f>D56+D61</f>
        <v>191905869.84681818</v>
      </c>
      <c r="E63" s="3"/>
      <c r="F63" s="50">
        <f>F56+F61</f>
        <v>151855570</v>
      </c>
      <c r="H63" s="50">
        <f>H56+H61</f>
        <v>183465104.99</v>
      </c>
      <c r="I63" s="51">
        <f>SUM(I56:I60)</f>
        <v>137515000</v>
      </c>
    </row>
    <row r="64" spans="2:9" ht="17.25" thickTop="1">
      <c r="B64" s="52"/>
      <c r="C64" s="3"/>
      <c r="D64" s="3"/>
      <c r="E64" s="3"/>
      <c r="F64" s="3"/>
      <c r="G64" s="3"/>
      <c r="I64" s="3" t="e">
        <f>#REF!-I63</f>
        <v>#REF!</v>
      </c>
    </row>
    <row r="65" spans="1:9" ht="16.5">
      <c r="A65" s="2" t="s">
        <v>53</v>
      </c>
      <c r="B65" s="53">
        <f>(B53+B54-B12-B11)/B50</f>
        <v>1.697119531578879</v>
      </c>
      <c r="C65" s="53"/>
      <c r="D65" s="53">
        <f>(D53+D54-D12-D11)/D50</f>
        <v>1.7098077157681817</v>
      </c>
      <c r="E65" s="53"/>
      <c r="F65" s="53">
        <f>(F56-F12)/F50</f>
        <v>1.7559087625</v>
      </c>
      <c r="G65" s="53"/>
      <c r="H65" s="53">
        <f>(H56-H12)/100000000</f>
        <v>1.5672500399</v>
      </c>
      <c r="I65" s="53">
        <f>(I56-I12)/80000000</f>
        <v>1.7559</v>
      </c>
    </row>
    <row r="66" spans="2:8" ht="16.5">
      <c r="B66" s="52"/>
      <c r="D66" s="52"/>
      <c r="H66" s="3">
        <v>156725003.99</v>
      </c>
    </row>
    <row r="67" spans="2:8" ht="16.5">
      <c r="B67" s="54"/>
      <c r="H67" s="3">
        <v>0.10999998450279236</v>
      </c>
    </row>
    <row r="69" ht="16.5">
      <c r="B69" s="54"/>
    </row>
    <row r="70" spans="2:4" ht="16.5">
      <c r="B70" s="40"/>
      <c r="D70" s="40"/>
    </row>
    <row r="71" spans="2:4" ht="16.5">
      <c r="B71" s="55"/>
      <c r="D71" s="55"/>
    </row>
    <row r="72" ht="16.5">
      <c r="D72" s="55"/>
    </row>
  </sheetData>
  <printOptions horizontalCentered="1"/>
  <pageMargins left="0.58" right="0.75" top="0.56" bottom="1" header="0.34" footer="0.54"/>
  <pageSetup horizontalDpi="300" verticalDpi="300" orientation="portrait" paperSize="9" scale="85" r:id="rId1"/>
  <headerFooter alignWithMargins="0">
    <oddHeader>&amp;R&amp;"Arial,Bold"&amp;10Appendix 1B</oddHeader>
    <oddFooter>&amp;C&amp;"Book Antiqua,Bold Italic"&amp;10The Condensed Consolidated Balance Sheets should be read in conjunction with the  Audited Accounts for the year ended 31/12/2003. The document forms part of  unaudited quarterly announcement for quarter ended 31/12/2004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60" zoomScaleNormal="60" workbookViewId="0" topLeftCell="A12">
      <selection activeCell="L35" sqref="L35"/>
    </sheetView>
  </sheetViews>
  <sheetFormatPr defaultColWidth="9.00390625" defaultRowHeight="16.5"/>
  <cols>
    <col min="1" max="1" width="41.375" style="57" customWidth="1"/>
    <col min="2" max="2" width="16.625" style="57" customWidth="1"/>
    <col min="3" max="3" width="2.50390625" style="57" customWidth="1"/>
    <col min="4" max="4" width="15.50390625" style="57" customWidth="1"/>
    <col min="5" max="5" width="2.50390625" style="57" hidden="1" customWidth="1"/>
    <col min="6" max="6" width="15.625" style="57" hidden="1" customWidth="1"/>
    <col min="7" max="7" width="2.50390625" style="57" hidden="1" customWidth="1"/>
    <col min="8" max="8" width="15.875" style="57" hidden="1" customWidth="1"/>
    <col min="9" max="9" width="2.50390625" style="57" customWidth="1"/>
    <col min="10" max="10" width="14.625" style="57" customWidth="1"/>
    <col min="11" max="11" width="3.125" style="57" customWidth="1"/>
    <col min="12" max="12" width="14.125" style="58" customWidth="1"/>
    <col min="13" max="13" width="1.625" style="57" customWidth="1"/>
    <col min="14" max="16384" width="9.00390625" style="57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9" t="s">
        <v>54</v>
      </c>
      <c r="B2" s="59"/>
      <c r="C2" s="59"/>
      <c r="D2" s="59"/>
      <c r="E2" s="59"/>
      <c r="F2" s="59"/>
      <c r="G2" s="59"/>
      <c r="H2" s="59"/>
      <c r="I2" s="59"/>
    </row>
    <row r="3" spans="1:9" ht="15.75">
      <c r="A3" s="56" t="s">
        <v>55</v>
      </c>
      <c r="B3" s="59"/>
      <c r="C3" s="59"/>
      <c r="D3" s="59"/>
      <c r="E3" s="59"/>
      <c r="F3" s="59"/>
      <c r="G3" s="59"/>
      <c r="H3" s="59"/>
      <c r="I3" s="59"/>
    </row>
    <row r="4" spans="1:9" ht="15.75">
      <c r="A4" s="58"/>
      <c r="B4" s="58"/>
      <c r="C4" s="58"/>
      <c r="D4" s="58"/>
      <c r="E4" s="58"/>
      <c r="F4" s="58"/>
      <c r="G4" s="58"/>
      <c r="H4" s="58"/>
      <c r="I4" s="58"/>
    </row>
    <row r="5" spans="1:13" ht="15.75">
      <c r="A5" s="61"/>
      <c r="B5" s="62">
        <v>2004</v>
      </c>
      <c r="C5" s="63"/>
      <c r="D5" s="62">
        <v>2003</v>
      </c>
      <c r="E5" s="63"/>
      <c r="F5" s="62">
        <v>2004</v>
      </c>
      <c r="G5" s="63"/>
      <c r="H5" s="62">
        <v>2003</v>
      </c>
      <c r="I5" s="63"/>
      <c r="J5" s="62">
        <v>2004</v>
      </c>
      <c r="K5" s="63"/>
      <c r="L5" s="62">
        <v>2003</v>
      </c>
      <c r="M5" s="64"/>
    </row>
    <row r="6" spans="1:13" ht="57" customHeight="1">
      <c r="A6" s="66"/>
      <c r="B6" s="67" t="s">
        <v>56</v>
      </c>
      <c r="C6" s="68"/>
      <c r="D6" s="67" t="s">
        <v>57</v>
      </c>
      <c r="E6" s="68"/>
      <c r="F6" s="67" t="s">
        <v>58</v>
      </c>
      <c r="G6" s="68"/>
      <c r="H6" s="67" t="s">
        <v>59</v>
      </c>
      <c r="I6" s="68"/>
      <c r="J6" s="69" t="s">
        <v>60</v>
      </c>
      <c r="K6" s="70"/>
      <c r="L6" s="69" t="s">
        <v>60</v>
      </c>
      <c r="M6" s="70"/>
    </row>
    <row r="7" spans="1:13" ht="15.75">
      <c r="A7" s="66"/>
      <c r="B7" s="65" t="s">
        <v>8</v>
      </c>
      <c r="C7" s="71"/>
      <c r="D7" s="71" t="s">
        <v>8</v>
      </c>
      <c r="E7" s="71"/>
      <c r="F7" s="71" t="s">
        <v>8</v>
      </c>
      <c r="G7" s="71"/>
      <c r="H7" s="71" t="s">
        <v>8</v>
      </c>
      <c r="I7" s="71"/>
      <c r="J7" s="65" t="s">
        <v>8</v>
      </c>
      <c r="K7" s="72"/>
      <c r="L7" s="73" t="s">
        <v>8</v>
      </c>
      <c r="M7" s="72"/>
    </row>
    <row r="8" spans="1:9" ht="15.75">
      <c r="A8" s="66"/>
      <c r="B8" s="66"/>
      <c r="C8" s="66"/>
      <c r="D8" s="66"/>
      <c r="E8" s="66"/>
      <c r="F8" s="66"/>
      <c r="G8" s="66"/>
      <c r="H8" s="66"/>
      <c r="I8" s="66"/>
    </row>
    <row r="9" spans="1:13" ht="15.75">
      <c r="A9" s="74" t="s">
        <v>61</v>
      </c>
      <c r="B9" s="75">
        <f>J9-F9</f>
        <v>116662939</v>
      </c>
      <c r="C9" s="66"/>
      <c r="D9" s="66">
        <f>L9-H9</f>
        <v>70933969</v>
      </c>
      <c r="E9" s="66"/>
      <c r="F9" s="66">
        <v>195313372</v>
      </c>
      <c r="G9" s="66"/>
      <c r="H9" s="66">
        <v>155929238</v>
      </c>
      <c r="I9" s="66"/>
      <c r="J9" s="66">
        <f>'[1]P&amp;L-1'!X10</f>
        <v>311976311</v>
      </c>
      <c r="K9" s="76"/>
      <c r="L9" s="77">
        <v>226863207</v>
      </c>
      <c r="M9" s="76"/>
    </row>
    <row r="10" spans="1:12" ht="15.75">
      <c r="A10" s="74" t="s">
        <v>62</v>
      </c>
      <c r="B10" s="75">
        <f>J10-F10</f>
        <v>1859</v>
      </c>
      <c r="C10" s="66"/>
      <c r="D10" s="66">
        <f>L10-H10</f>
        <v>5562</v>
      </c>
      <c r="E10" s="66"/>
      <c r="F10" s="66">
        <v>103300</v>
      </c>
      <c r="G10" s="66"/>
      <c r="H10" s="66">
        <v>24593</v>
      </c>
      <c r="I10" s="66"/>
      <c r="J10" s="66">
        <f>'[1]P&amp;L-1'!X13</f>
        <v>105159</v>
      </c>
      <c r="L10" s="77">
        <v>30155</v>
      </c>
    </row>
    <row r="11" spans="1:12" ht="15.75">
      <c r="A11" s="74" t="s">
        <v>63</v>
      </c>
      <c r="B11" s="80">
        <f>SUM(B9:B10)</f>
        <v>116664798</v>
      </c>
      <c r="C11" s="66"/>
      <c r="D11" s="80">
        <f>SUM(D9:D10)</f>
        <v>70939531</v>
      </c>
      <c r="E11" s="66"/>
      <c r="F11" s="81">
        <f>SUM(F9:F10)</f>
        <v>195416672</v>
      </c>
      <c r="G11" s="66"/>
      <c r="H11" s="81">
        <f>SUM(H9:H10)</f>
        <v>155953831</v>
      </c>
      <c r="I11" s="66"/>
      <c r="J11" s="81">
        <f>SUM(J9:J10)</f>
        <v>312081470</v>
      </c>
      <c r="L11" s="81">
        <f>SUM(L9:L10)</f>
        <v>226893362</v>
      </c>
    </row>
    <row r="12" spans="1:12" ht="15.75">
      <c r="A12" s="74"/>
      <c r="C12" s="66"/>
      <c r="D12" s="66"/>
      <c r="E12" s="66"/>
      <c r="F12" s="66"/>
      <c r="G12" s="66"/>
      <c r="H12" s="66"/>
      <c r="I12" s="66"/>
      <c r="J12" s="66"/>
      <c r="L12" s="77"/>
    </row>
    <row r="13" spans="1:12" ht="15.75">
      <c r="A13" s="74" t="s">
        <v>64</v>
      </c>
      <c r="B13" s="75">
        <f aca="true" t="shared" si="0" ref="B13:B20">J13-F13</f>
        <v>-14026278</v>
      </c>
      <c r="C13" s="66"/>
      <c r="D13" s="66">
        <f>L13-H13</f>
        <v>-8403018</v>
      </c>
      <c r="E13" s="66"/>
      <c r="F13" s="66">
        <v>-37922382</v>
      </c>
      <c r="G13" s="66"/>
      <c r="H13" s="66">
        <v>-40687584</v>
      </c>
      <c r="I13" s="66"/>
      <c r="J13" s="82">
        <f>-('[1]P&amp;L-2'!N31+'[1]P&amp;L-2'!N89)+'[1]P&amp;L-2'!N82</f>
        <v>-51948660</v>
      </c>
      <c r="L13" s="77">
        <v>-49090602</v>
      </c>
    </row>
    <row r="14" spans="1:12" ht="15.75">
      <c r="A14" s="74" t="s">
        <v>65</v>
      </c>
      <c r="B14" s="75">
        <f t="shared" si="0"/>
        <v>-50264837</v>
      </c>
      <c r="C14" s="66"/>
      <c r="D14" s="66">
        <f>L14-H14</f>
        <v>-17929888.18181818</v>
      </c>
      <c r="E14" s="66"/>
      <c r="F14" s="66">
        <v>-33528522</v>
      </c>
      <c r="G14" s="66"/>
      <c r="H14" s="66">
        <v>-13092849</v>
      </c>
      <c r="I14" s="66"/>
      <c r="J14" s="82">
        <f>-'[1]P&amp;L-2'!N35</f>
        <v>-83793359</v>
      </c>
      <c r="L14" s="77">
        <v>-31022737.18181818</v>
      </c>
    </row>
    <row r="15" spans="1:12" ht="15.75">
      <c r="A15" s="74" t="s">
        <v>66</v>
      </c>
      <c r="B15" s="75">
        <f t="shared" si="0"/>
        <v>-11500261</v>
      </c>
      <c r="C15" s="66"/>
      <c r="D15" s="66">
        <f>L15-H15</f>
        <v>-3016765</v>
      </c>
      <c r="E15" s="66"/>
      <c r="F15" s="66">
        <v>-32140496</v>
      </c>
      <c r="G15" s="66"/>
      <c r="H15" s="66">
        <v>-25972377</v>
      </c>
      <c r="I15" s="66"/>
      <c r="J15" s="82">
        <f>-'[1]P&amp;L-2'!N37</f>
        <v>-43640757</v>
      </c>
      <c r="L15" s="77">
        <v>-28989142</v>
      </c>
    </row>
    <row r="16" spans="1:12" ht="15.75">
      <c r="A16" s="74" t="s">
        <v>67</v>
      </c>
      <c r="B16" s="75">
        <f t="shared" si="0"/>
        <v>-1714548</v>
      </c>
      <c r="C16" s="66"/>
      <c r="D16" s="66">
        <v>0</v>
      </c>
      <c r="E16" s="66"/>
      <c r="F16" s="66">
        <v>-3554725</v>
      </c>
      <c r="G16" s="66"/>
      <c r="H16" s="66">
        <v>0</v>
      </c>
      <c r="I16" s="66"/>
      <c r="J16" s="82">
        <f>-'[1]P&amp;L-2'!N53</f>
        <v>-5269273</v>
      </c>
      <c r="L16" s="83">
        <v>0</v>
      </c>
    </row>
    <row r="17" spans="1:12" ht="15.75">
      <c r="A17" s="74" t="s">
        <v>68</v>
      </c>
      <c r="B17" s="75">
        <f t="shared" si="0"/>
        <v>-2299068</v>
      </c>
      <c r="C17" s="66"/>
      <c r="D17" s="66">
        <v>0</v>
      </c>
      <c r="E17" s="66"/>
      <c r="F17" s="66">
        <v>-3763678</v>
      </c>
      <c r="G17" s="66"/>
      <c r="H17" s="66">
        <v>0</v>
      </c>
      <c r="I17" s="66"/>
      <c r="J17" s="82">
        <f>-'[1]P&amp;L-2'!N82</f>
        <v>-6062746</v>
      </c>
      <c r="L17" s="83">
        <v>0</v>
      </c>
    </row>
    <row r="18" spans="1:12" ht="15.75">
      <c r="A18" s="74" t="s">
        <v>69</v>
      </c>
      <c r="B18" s="75">
        <f t="shared" si="0"/>
        <v>-4991029.550000001</v>
      </c>
      <c r="C18" s="66"/>
      <c r="D18" s="66">
        <f>L18-H18</f>
        <v>-6455195.277613636</v>
      </c>
      <c r="E18" s="66"/>
      <c r="F18" s="66">
        <v>-16039162</v>
      </c>
      <c r="G18" s="66"/>
      <c r="H18" s="66">
        <v>-16048922.98375</v>
      </c>
      <c r="I18" s="66"/>
      <c r="J18" s="82">
        <f>-'[1]P&amp;L-2'!N45-'[1]P&amp;L-2'!N132</f>
        <v>-21030191.55</v>
      </c>
      <c r="L18" s="77">
        <v>-22504118.261363637</v>
      </c>
    </row>
    <row r="19" spans="1:12" ht="15.75">
      <c r="A19" s="74" t="s">
        <v>70</v>
      </c>
      <c r="B19" s="75">
        <f t="shared" si="0"/>
        <v>-345290</v>
      </c>
      <c r="C19" s="66"/>
      <c r="D19" s="66">
        <f>L19-H19</f>
        <v>-351588</v>
      </c>
      <c r="E19" s="66"/>
      <c r="F19" s="66">
        <v>-1054764</v>
      </c>
      <c r="G19" s="66"/>
      <c r="H19" s="66">
        <v>-1054764</v>
      </c>
      <c r="I19" s="66"/>
      <c r="J19" s="82">
        <f>-'[1]P&amp;L-2'!N120</f>
        <v>-1400054</v>
      </c>
      <c r="L19" s="77">
        <v>-1406352</v>
      </c>
    </row>
    <row r="20" spans="1:12" ht="15.75">
      <c r="A20" s="74" t="s">
        <v>71</v>
      </c>
      <c r="B20" s="75">
        <f t="shared" si="0"/>
        <v>-30919156</v>
      </c>
      <c r="C20" s="66"/>
      <c r="D20" s="66">
        <f>L20-H20</f>
        <v>-26072961.700000003</v>
      </c>
      <c r="E20" s="66"/>
      <c r="F20" s="66">
        <v>-48743551</v>
      </c>
      <c r="G20" s="66"/>
      <c r="H20" s="66">
        <v>-39498395.3</v>
      </c>
      <c r="I20" s="66"/>
      <c r="J20" s="84">
        <f>'[1]P&amp;L-1'!X11+'[1]P&amp;L-1'!X17+'[1]P&amp;L-1'!X18+'[1]P&amp;L-1'!X19+'[1]P&amp;L-1'!X20-J19-J18-J15-J14-J13-J16-J17</f>
        <v>-79662707</v>
      </c>
      <c r="L20" s="84">
        <v>-65571357</v>
      </c>
    </row>
    <row r="21" spans="1:12" ht="15.75">
      <c r="A21" s="74" t="s">
        <v>72</v>
      </c>
      <c r="B21" s="81">
        <f>SUM(B13:B20)</f>
        <v>-116060467.55</v>
      </c>
      <c r="C21" s="66"/>
      <c r="D21" s="81">
        <f>SUM(D13:D20)</f>
        <v>-62229416.159431815</v>
      </c>
      <c r="E21" s="66"/>
      <c r="F21" s="81">
        <f>SUM(F13:F20)</f>
        <v>-176747280</v>
      </c>
      <c r="G21" s="66"/>
      <c r="H21" s="81">
        <f>SUM(H13:H20)</f>
        <v>-136354892.28375</v>
      </c>
      <c r="I21" s="66"/>
      <c r="J21" s="81">
        <f>SUM(J13:J20)</f>
        <v>-292807747.55</v>
      </c>
      <c r="L21" s="81">
        <f>SUM(L13:L20)</f>
        <v>-198584308.4431818</v>
      </c>
    </row>
    <row r="22" spans="1:12" ht="15.75">
      <c r="A22" s="74"/>
      <c r="C22" s="66"/>
      <c r="D22" s="66"/>
      <c r="E22" s="66"/>
      <c r="F22" s="66"/>
      <c r="G22" s="66"/>
      <c r="H22" s="66"/>
      <c r="I22" s="66"/>
      <c r="J22" s="61"/>
      <c r="L22" s="85"/>
    </row>
    <row r="23" spans="1:12" ht="15.75">
      <c r="A23" s="74" t="s">
        <v>73</v>
      </c>
      <c r="B23" s="58">
        <f>B11+B21</f>
        <v>604330.450000003</v>
      </c>
      <c r="C23" s="66"/>
      <c r="D23" s="66">
        <f>D11+D21</f>
        <v>8710114.840568185</v>
      </c>
      <c r="E23" s="66"/>
      <c r="F23" s="58">
        <f>F11+F21</f>
        <v>18669392</v>
      </c>
      <c r="G23" s="66"/>
      <c r="H23" s="58">
        <f>H11+H21</f>
        <v>19598938.716250002</v>
      </c>
      <c r="I23" s="66"/>
      <c r="J23" s="58">
        <f>J11+J21</f>
        <v>19273722.449999988</v>
      </c>
      <c r="L23" s="58">
        <f>L11+L21</f>
        <v>28309053.556818187</v>
      </c>
    </row>
    <row r="24" spans="1:12" ht="15.75">
      <c r="A24" s="74" t="s">
        <v>74</v>
      </c>
      <c r="B24" s="75">
        <f>J24-F24</f>
        <v>-985174</v>
      </c>
      <c r="C24" s="66"/>
      <c r="D24" s="66">
        <f>L24-H24</f>
        <v>-119982</v>
      </c>
      <c r="E24" s="66"/>
      <c r="F24" s="66">
        <v>-1123169</v>
      </c>
      <c r="G24" s="66"/>
      <c r="H24" s="66">
        <v>-786597</v>
      </c>
      <c r="I24" s="66"/>
      <c r="J24" s="66">
        <f>'[1]P&amp;L-1'!X22</f>
        <v>-2108343</v>
      </c>
      <c r="L24" s="77">
        <v>-906579</v>
      </c>
    </row>
    <row r="25" spans="1:13" ht="15.75">
      <c r="A25" s="74" t="s">
        <v>75</v>
      </c>
      <c r="B25" s="86">
        <f>J25-F25</f>
        <v>-177728</v>
      </c>
      <c r="C25" s="66"/>
      <c r="D25" s="66">
        <f>L25-H25</f>
        <v>-188369.59999999998</v>
      </c>
      <c r="E25" s="66"/>
      <c r="F25" s="66">
        <v>-33902</v>
      </c>
      <c r="G25" s="66"/>
      <c r="H25" s="66">
        <v>-175601</v>
      </c>
      <c r="I25" s="66"/>
      <c r="J25" s="66">
        <f>'[1]P&amp;L-1'!X24</f>
        <v>-211630</v>
      </c>
      <c r="K25" s="76"/>
      <c r="L25" s="87">
        <v>-363970.6</v>
      </c>
      <c r="M25" s="76"/>
    </row>
    <row r="26" spans="1:12" ht="15.75">
      <c r="A26" s="57" t="s">
        <v>76</v>
      </c>
      <c r="B26" s="88">
        <f>J26-F26</f>
        <v>1536032</v>
      </c>
      <c r="D26" s="88">
        <f>L26-H26</f>
        <v>746460</v>
      </c>
      <c r="F26" s="84">
        <v>2038273</v>
      </c>
      <c r="H26" s="84">
        <v>2140137</v>
      </c>
      <c r="J26" s="84">
        <f>'[1]P&amp;L-1'!X14</f>
        <v>3574305</v>
      </c>
      <c r="L26" s="89">
        <v>2886597</v>
      </c>
    </row>
    <row r="27" spans="1:12" ht="15.75">
      <c r="A27" s="74" t="s">
        <v>77</v>
      </c>
      <c r="B27" s="75">
        <f>SUM(B23:B26)</f>
        <v>977460.450000003</v>
      </c>
      <c r="C27" s="66"/>
      <c r="D27" s="75">
        <f>SUM(D23:D26)</f>
        <v>9148223.240568185</v>
      </c>
      <c r="E27" s="66"/>
      <c r="F27" s="75">
        <f>SUM(F23:F26)</f>
        <v>19550594</v>
      </c>
      <c r="G27" s="66"/>
      <c r="H27" s="75">
        <f>SUM(H23:H26)</f>
        <v>20776877.716250002</v>
      </c>
      <c r="I27" s="66"/>
      <c r="J27" s="75">
        <f>SUM(J23:J26)</f>
        <v>20528054.449999988</v>
      </c>
      <c r="L27" s="75">
        <f>SUM(L23:L26)</f>
        <v>29925100.956818186</v>
      </c>
    </row>
    <row r="28" spans="1:12" ht="15.75">
      <c r="A28" s="74" t="s">
        <v>38</v>
      </c>
      <c r="B28" s="88">
        <f>J28-F28</f>
        <v>-851178</v>
      </c>
      <c r="C28" s="66"/>
      <c r="D28" s="84">
        <f>L28-H28</f>
        <v>-1217828</v>
      </c>
      <c r="E28" s="66"/>
      <c r="F28" s="84">
        <v>-5871748</v>
      </c>
      <c r="G28" s="66"/>
      <c r="H28" s="84">
        <v>-5933804</v>
      </c>
      <c r="I28" s="66"/>
      <c r="J28" s="84">
        <f>'[1]P&amp;L-1'!X26</f>
        <v>-6722926</v>
      </c>
      <c r="L28" s="90">
        <v>-7151632</v>
      </c>
    </row>
    <row r="29" spans="1:12" ht="15.75">
      <c r="A29" s="91" t="s">
        <v>78</v>
      </c>
      <c r="B29" s="75">
        <f>SUM(B27:B28)</f>
        <v>126282.45000000298</v>
      </c>
      <c r="C29" s="58"/>
      <c r="D29" s="75">
        <f>SUM(D27:D28)</f>
        <v>7930395.240568185</v>
      </c>
      <c r="E29" s="58"/>
      <c r="F29" s="78">
        <f>SUM(F27:F28)</f>
        <v>13678846</v>
      </c>
      <c r="G29" s="58"/>
      <c r="H29" s="78">
        <f>SUM(H27:H28)</f>
        <v>14843073.716250002</v>
      </c>
      <c r="I29" s="58"/>
      <c r="J29" s="78">
        <f>SUM(J27:J28)</f>
        <v>13805128.449999988</v>
      </c>
      <c r="L29" s="78">
        <f>SUM(L27:L28)</f>
        <v>22773468.956818186</v>
      </c>
    </row>
    <row r="30" spans="1:12" ht="15.75">
      <c r="A30" s="91" t="s">
        <v>79</v>
      </c>
      <c r="B30" s="75">
        <f>J30-F30</f>
        <v>-395918.80000000005</v>
      </c>
      <c r="C30" s="58"/>
      <c r="D30" s="58">
        <f>L30-H30</f>
        <v>-69927.38500000001</v>
      </c>
      <c r="E30" s="58"/>
      <c r="F30" s="66">
        <v>-1180837.4</v>
      </c>
      <c r="G30" s="58"/>
      <c r="H30" s="58">
        <v>-250365.995</v>
      </c>
      <c r="I30" s="58"/>
      <c r="J30" s="66">
        <f>'[1]P&amp;L-1'!X29</f>
        <v>-1576756.2</v>
      </c>
      <c r="L30" s="87">
        <v>-320293.38</v>
      </c>
    </row>
    <row r="31" spans="1:12" ht="16.5" thickBot="1">
      <c r="A31" s="91" t="s">
        <v>80</v>
      </c>
      <c r="B31" s="92">
        <f>SUM(B29:B30)</f>
        <v>-269636.34999999707</v>
      </c>
      <c r="C31" s="58"/>
      <c r="D31" s="92">
        <f>SUM(D29:D30)</f>
        <v>7860467.855568185</v>
      </c>
      <c r="E31" s="58"/>
      <c r="F31" s="93">
        <f>SUM(F29:F30)</f>
        <v>12498008.6</v>
      </c>
      <c r="G31" s="58"/>
      <c r="H31" s="93">
        <f>SUM(H29:H30)</f>
        <v>14592707.721250003</v>
      </c>
      <c r="I31" s="58"/>
      <c r="J31" s="93">
        <f>SUM(J29:J30)</f>
        <v>12228372.249999989</v>
      </c>
      <c r="L31" s="93">
        <f>SUM(L29:L30)</f>
        <v>22453175.576818187</v>
      </c>
    </row>
    <row r="32" spans="1:12" ht="16.5" thickTop="1">
      <c r="A32" s="94"/>
      <c r="D32" s="75"/>
      <c r="J32" s="79"/>
      <c r="L32" s="95"/>
    </row>
    <row r="33" spans="1:12" ht="36" customHeight="1">
      <c r="A33" s="94" t="s">
        <v>175</v>
      </c>
      <c r="B33" s="78">
        <f>J33</f>
        <v>100006225</v>
      </c>
      <c r="D33" s="58">
        <v>100000000</v>
      </c>
      <c r="F33" s="58">
        <v>100000000</v>
      </c>
      <c r="G33" s="58"/>
      <c r="H33" s="58">
        <v>100000000</v>
      </c>
      <c r="J33" s="78">
        <v>100006225</v>
      </c>
      <c r="L33" s="95">
        <v>100000000</v>
      </c>
    </row>
    <row r="34" spans="1:13" ht="15.75">
      <c r="A34" s="94" t="s">
        <v>81</v>
      </c>
      <c r="B34" s="96">
        <f>B31/B33*100</f>
        <v>-0.2696195661820022</v>
      </c>
      <c r="D34" s="96">
        <f>D31/D33*100</f>
        <v>7.860467855568186</v>
      </c>
      <c r="F34" s="96">
        <f>F31/F33</f>
        <v>0.12498008599999999</v>
      </c>
      <c r="H34" s="96">
        <f>H31/H33</f>
        <v>0.14592707721250003</v>
      </c>
      <c r="J34" s="96">
        <f>J31/J33*100</f>
        <v>12.227611081210183</v>
      </c>
      <c r="K34" s="96"/>
      <c r="L34" s="96">
        <f>L31/L33*100</f>
        <v>22.45317557681819</v>
      </c>
      <c r="M34" s="96"/>
    </row>
    <row r="36" ht="15.75">
      <c r="A36" s="60"/>
    </row>
    <row r="37" spans="1:13" ht="18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2:10" ht="15.75">
      <c r="B38" s="97"/>
      <c r="J38" s="58"/>
    </row>
    <row r="39" ht="15.75" hidden="1"/>
    <row r="40" spans="1:12" ht="16.5">
      <c r="A40" s="2"/>
      <c r="B40" s="3"/>
      <c r="L40" s="57"/>
    </row>
    <row r="41" spans="1:2" ht="16.5">
      <c r="A41" s="2"/>
      <c r="B41" s="3"/>
    </row>
    <row r="42" spans="1:12" ht="15.75">
      <c r="A42" s="60"/>
      <c r="L42" s="57"/>
    </row>
    <row r="55" ht="16.5">
      <c r="A55" s="2"/>
    </row>
  </sheetData>
  <mergeCells count="1">
    <mergeCell ref="A37:M37"/>
  </mergeCells>
  <printOptions horizontalCentered="1"/>
  <pageMargins left="0.54" right="0.28" top="0.74" bottom="1" header="0.5" footer="0.5"/>
  <pageSetup horizontalDpi="300" verticalDpi="300" orientation="portrait" paperSize="9" scale="85" r:id="rId1"/>
  <headerFooter alignWithMargins="0">
    <oddHeader>&amp;R&amp;"Arial,Bold"&amp;10Appendix 1C</oddHeader>
    <oddFooter>&amp;C&amp;"Book Antiqua,Bold Italic"&amp;10The Condensed Consolidated Income Statements should be read in conjunction with the Audited Accounts for the year ended 31/12/2003. The document forms part of quarterly announcement for quarter ended 31/12/2004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view="pageBreakPreview" zoomScale="60" zoomScaleNormal="60" workbookViewId="0" topLeftCell="A1">
      <selection activeCell="B65" sqref="B65"/>
    </sheetView>
  </sheetViews>
  <sheetFormatPr defaultColWidth="9.00390625" defaultRowHeight="16.5"/>
  <cols>
    <col min="1" max="1" width="21.75390625" style="99" customWidth="1"/>
    <col min="2" max="2" width="6.125" style="99" customWidth="1"/>
    <col min="3" max="3" width="14.125" style="100" bestFit="1" customWidth="1"/>
    <col min="4" max="4" width="13.375" style="100" customWidth="1"/>
    <col min="5" max="5" width="14.375" style="100" customWidth="1"/>
    <col min="6" max="6" width="13.375" style="100" customWidth="1"/>
    <col min="7" max="16384" width="9.00390625" style="99" customWidth="1"/>
  </cols>
  <sheetData>
    <row r="2" ht="16.5">
      <c r="A2" s="98" t="s">
        <v>0</v>
      </c>
    </row>
    <row r="3" ht="16.5">
      <c r="A3" s="98" t="s">
        <v>82</v>
      </c>
    </row>
    <row r="4" ht="16.5">
      <c r="A4" s="98" t="str">
        <f>'P&amp;LDisc'!A3</f>
        <v>FOR THE YEAR ENDED 31 DECEMBER 2004</v>
      </c>
    </row>
    <row r="6" spans="3:6" s="101" customFormat="1" ht="31.5">
      <c r="C6" s="102"/>
      <c r="D6" s="103" t="s">
        <v>83</v>
      </c>
      <c r="E6" s="103" t="s">
        <v>84</v>
      </c>
      <c r="F6" s="103"/>
    </row>
    <row r="7" spans="1:6" s="101" customFormat="1" ht="42.75" customHeight="1">
      <c r="A7" s="101" t="s">
        <v>85</v>
      </c>
      <c r="C7" s="104" t="s">
        <v>42</v>
      </c>
      <c r="D7" s="104" t="s">
        <v>86</v>
      </c>
      <c r="E7" s="104" t="s">
        <v>87</v>
      </c>
      <c r="F7" s="104" t="s">
        <v>88</v>
      </c>
    </row>
    <row r="8" spans="3:6" s="101" customFormat="1" ht="15" customHeight="1">
      <c r="C8" s="105"/>
      <c r="D8" s="105"/>
      <c r="E8" s="105"/>
      <c r="F8" s="105"/>
    </row>
    <row r="9" spans="1:6" ht="15.75">
      <c r="A9" s="99" t="s">
        <v>89</v>
      </c>
      <c r="C9" s="100">
        <v>100000000</v>
      </c>
      <c r="D9" s="100">
        <v>16500000</v>
      </c>
      <c r="E9" s="100">
        <f>'[1]EQ-1'!Y37</f>
        <v>59297333</v>
      </c>
      <c r="F9" s="100">
        <f>SUM(C9:E9)</f>
        <v>175797333</v>
      </c>
    </row>
    <row r="10" spans="1:6" ht="15.75">
      <c r="A10" s="99" t="s">
        <v>90</v>
      </c>
      <c r="C10" s="100">
        <f>'[1]EQ-1'!Y12</f>
        <v>8300</v>
      </c>
      <c r="D10" s="100">
        <f>'[1]EQ-1'!Y31</f>
        <v>16683</v>
      </c>
      <c r="E10" s="100">
        <v>0</v>
      </c>
      <c r="F10" s="100">
        <f>SUM(C10:E10)</f>
        <v>24983</v>
      </c>
    </row>
    <row r="11" spans="1:6" ht="15.75">
      <c r="A11" s="99" t="s">
        <v>91</v>
      </c>
      <c r="C11" s="100">
        <v>0</v>
      </c>
      <c r="D11" s="100">
        <v>0</v>
      </c>
      <c r="E11" s="100">
        <f>'[1]EQ-1'!Y38</f>
        <v>12228372.25</v>
      </c>
      <c r="F11" s="100">
        <f>SUM(C11:E11)</f>
        <v>12228372.25</v>
      </c>
    </row>
    <row r="12" spans="1:6" ht="15.75">
      <c r="A12" s="99" t="s">
        <v>92</v>
      </c>
      <c r="C12" s="100">
        <v>0</v>
      </c>
      <c r="D12" s="100">
        <v>0</v>
      </c>
      <c r="E12" s="100">
        <f>'[1]EQ-1'!Y40</f>
        <v>0</v>
      </c>
      <c r="F12" s="100">
        <f>SUM(C12:E12)</f>
        <v>0</v>
      </c>
    </row>
    <row r="13" spans="1:6" ht="15.75">
      <c r="A13" s="99" t="s">
        <v>93</v>
      </c>
      <c r="C13" s="100">
        <v>0</v>
      </c>
      <c r="D13" s="100">
        <v>0</v>
      </c>
      <c r="E13" s="100">
        <f>'[1]EQ-1'!Y39</f>
        <v>-8640000</v>
      </c>
      <c r="F13" s="100">
        <f>SUM(C13:E13)</f>
        <v>-8640000</v>
      </c>
    </row>
    <row r="14" spans="1:6" ht="16.5" thickBot="1">
      <c r="A14" s="99" t="s">
        <v>94</v>
      </c>
      <c r="C14" s="106">
        <f>SUM(C9:C13)</f>
        <v>100008300</v>
      </c>
      <c r="D14" s="106">
        <f>SUM(D9:D13)</f>
        <v>16516683</v>
      </c>
      <c r="E14" s="106">
        <f>SUM(E9:E13)</f>
        <v>62885705.25</v>
      </c>
      <c r="F14" s="106">
        <f>SUM(F9:F13)</f>
        <v>179410688.25</v>
      </c>
    </row>
    <row r="15" ht="16.5" thickTop="1"/>
    <row r="16" ht="15.75">
      <c r="G16" s="107"/>
    </row>
    <row r="17" ht="39.75" customHeight="1">
      <c r="A17" s="101" t="s">
        <v>95</v>
      </c>
    </row>
    <row r="19" spans="1:6" ht="15.75">
      <c r="A19" s="99" t="s">
        <v>96</v>
      </c>
      <c r="C19" s="100">
        <v>100000000</v>
      </c>
      <c r="D19" s="100">
        <v>16500000</v>
      </c>
      <c r="E19" s="100">
        <v>45484157</v>
      </c>
      <c r="F19" s="100">
        <f aca="true" t="shared" si="0" ref="F19:F24">SUM(C19:E19)</f>
        <v>161984157</v>
      </c>
    </row>
    <row r="20" spans="1:6" ht="15.75">
      <c r="A20" s="99" t="s">
        <v>90</v>
      </c>
      <c r="D20" s="100">
        <v>0</v>
      </c>
      <c r="E20" s="100">
        <v>0</v>
      </c>
      <c r="F20" s="100">
        <f t="shared" si="0"/>
        <v>0</v>
      </c>
    </row>
    <row r="21" spans="1:6" ht="15.75">
      <c r="A21" s="99" t="s">
        <v>91</v>
      </c>
      <c r="C21" s="100">
        <v>0</v>
      </c>
      <c r="D21" s="100">
        <v>0</v>
      </c>
      <c r="E21" s="100">
        <v>22453175.576818176</v>
      </c>
      <c r="F21" s="100">
        <f t="shared" si="0"/>
        <v>22453175.576818176</v>
      </c>
    </row>
    <row r="22" spans="1:6" ht="15.75">
      <c r="A22" s="99" t="s">
        <v>92</v>
      </c>
      <c r="C22" s="100">
        <v>0</v>
      </c>
      <c r="D22" s="100">
        <v>0</v>
      </c>
      <c r="E22" s="100">
        <v>0</v>
      </c>
      <c r="F22" s="100">
        <f t="shared" si="0"/>
        <v>0</v>
      </c>
    </row>
    <row r="23" spans="1:6" ht="15.75">
      <c r="A23" s="99" t="s">
        <v>93</v>
      </c>
      <c r="C23" s="100">
        <v>0</v>
      </c>
      <c r="D23" s="100">
        <v>0</v>
      </c>
      <c r="E23" s="100">
        <v>-8640000</v>
      </c>
      <c r="F23" s="100">
        <f t="shared" si="0"/>
        <v>-8640000</v>
      </c>
    </row>
    <row r="24" spans="1:6" ht="16.5" thickBot="1">
      <c r="A24" s="99" t="s">
        <v>97</v>
      </c>
      <c r="C24" s="106">
        <f>SUM(C19:C23)</f>
        <v>100000000</v>
      </c>
      <c r="D24" s="106">
        <f>SUM(D19:D23)</f>
        <v>16500000</v>
      </c>
      <c r="E24" s="106">
        <f>SUM(E19:E23)</f>
        <v>59297332.57681817</v>
      </c>
      <c r="F24" s="106">
        <f t="shared" si="0"/>
        <v>175797332.57681817</v>
      </c>
    </row>
    <row r="25" ht="16.5" thickTop="1"/>
    <row r="53" ht="16.5">
      <c r="A53" s="2"/>
    </row>
  </sheetData>
  <printOptions horizontalCentered="1"/>
  <pageMargins left="0.75" right="0.75" top="0.74" bottom="1" header="0.5" footer="0.5"/>
  <pageSetup horizontalDpi="600" verticalDpi="600" orientation="portrait" paperSize="9" scale="85" r:id="rId1"/>
  <headerFooter alignWithMargins="0">
    <oddHeader>&amp;R&amp;"Book Antiqua,Bold"Appendix 1 D</oddHeader>
    <oddFooter>&amp;C&amp;"Book Antiqua,Bold Italic"&amp;10The Condensed Consolidated Statement of Changes in Equity should be read in conjunction with the Audited Accounts for the year ended 31/12/2003. The document forms part of quarterly announcement for quarter ended 31/12/2004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23"/>
  <sheetViews>
    <sheetView view="pageBreakPreview" zoomScaleNormal="60" zoomScaleSheetLayoutView="100" workbookViewId="0" topLeftCell="A1">
      <selection activeCell="D93" sqref="D93"/>
    </sheetView>
  </sheetViews>
  <sheetFormatPr defaultColWidth="9.00390625" defaultRowHeight="16.5"/>
  <cols>
    <col min="1" max="1" width="56.625" style="111" customWidth="1"/>
    <col min="2" max="2" width="14.625" style="109" customWidth="1"/>
    <col min="3" max="3" width="4.00390625" style="109" customWidth="1"/>
    <col min="4" max="4" width="14.625" style="109" customWidth="1"/>
    <col min="5" max="5" width="4.00390625" style="109" customWidth="1"/>
    <col min="6" max="6" width="14.00390625" style="111" hidden="1" customWidth="1"/>
    <col min="7" max="7" width="3.625" style="111" hidden="1" customWidth="1"/>
    <col min="8" max="8" width="14.625" style="109" hidden="1" customWidth="1"/>
    <col min="9" max="9" width="10.875" style="111" hidden="1" customWidth="1"/>
    <col min="10" max="10" width="27.75390625" style="111" customWidth="1"/>
    <col min="11" max="11" width="13.75390625" style="111" hidden="1" customWidth="1"/>
    <col min="12" max="12" width="9.00390625" style="111" customWidth="1"/>
    <col min="13" max="13" width="18.625" style="111" customWidth="1"/>
    <col min="14" max="16384" width="9.00390625" style="111" customWidth="1"/>
  </cols>
  <sheetData>
    <row r="2" ht="15">
      <c r="A2" s="108" t="s">
        <v>0</v>
      </c>
    </row>
    <row r="3" spans="1:2" ht="15">
      <c r="A3" s="108" t="s">
        <v>98</v>
      </c>
      <c r="B3" s="111"/>
    </row>
    <row r="4" spans="1:2" ht="15">
      <c r="A4" s="108"/>
      <c r="B4" s="111"/>
    </row>
    <row r="5" spans="1:8" ht="15">
      <c r="A5" s="108"/>
      <c r="B5" s="113">
        <v>2004</v>
      </c>
      <c r="C5" s="114"/>
      <c r="D5" s="115">
        <v>2003</v>
      </c>
      <c r="E5" s="114"/>
      <c r="F5" s="116">
        <v>2002</v>
      </c>
      <c r="H5" s="115">
        <v>2002</v>
      </c>
    </row>
    <row r="6" spans="1:8" ht="32.25" customHeight="1">
      <c r="A6" s="108"/>
      <c r="B6" s="117" t="s">
        <v>100</v>
      </c>
      <c r="C6" s="118"/>
      <c r="D6" s="117" t="s">
        <v>100</v>
      </c>
      <c r="E6" s="118"/>
      <c r="F6" s="117" t="s">
        <v>101</v>
      </c>
      <c r="H6" s="117" t="s">
        <v>99</v>
      </c>
    </row>
    <row r="7" spans="2:8" ht="15">
      <c r="B7" s="119" t="s">
        <v>8</v>
      </c>
      <c r="C7" s="118"/>
      <c r="D7" s="119" t="s">
        <v>8</v>
      </c>
      <c r="E7" s="118"/>
      <c r="F7" s="119" t="s">
        <v>8</v>
      </c>
      <c r="H7" s="119" t="s">
        <v>8</v>
      </c>
    </row>
    <row r="8" ht="15">
      <c r="A8" s="108" t="s">
        <v>102</v>
      </c>
    </row>
    <row r="9" spans="1:8" ht="13.5">
      <c r="A9" s="111" t="s">
        <v>103</v>
      </c>
      <c r="B9" s="109">
        <f>'[1]GCF'!E36</f>
        <v>20528054.45</v>
      </c>
      <c r="D9" s="109">
        <v>29925100.956818175</v>
      </c>
      <c r="F9" s="120">
        <v>34614991.099999994</v>
      </c>
      <c r="H9" s="109">
        <v>9365858</v>
      </c>
    </row>
    <row r="10" spans="1:6" ht="13.5">
      <c r="A10" s="111" t="s">
        <v>104</v>
      </c>
      <c r="F10" s="120"/>
    </row>
    <row r="11" spans="1:8" ht="13.5">
      <c r="A11" s="121" t="s">
        <v>105</v>
      </c>
      <c r="B11" s="109">
        <f>'[1]GCF'!F36</f>
        <v>21030191.55</v>
      </c>
      <c r="D11" s="109">
        <v>22504118.261363637</v>
      </c>
      <c r="F11" s="120">
        <v>17781227</v>
      </c>
      <c r="H11" s="109">
        <v>4270175</v>
      </c>
    </row>
    <row r="12" spans="1:8" ht="13.5">
      <c r="A12" s="121" t="s">
        <v>106</v>
      </c>
      <c r="B12" s="109">
        <f>'[1]GCF'!N36</f>
        <v>2269950</v>
      </c>
      <c r="D12" s="109">
        <v>1218801</v>
      </c>
      <c r="F12" s="120">
        <v>1661658</v>
      </c>
      <c r="H12" s="109">
        <v>360488</v>
      </c>
    </row>
    <row r="13" spans="1:6" ht="13.5">
      <c r="A13" s="121" t="s">
        <v>107</v>
      </c>
      <c r="B13" s="109">
        <f>'[1]GCF'!H36</f>
        <v>-1212500</v>
      </c>
      <c r="D13" s="109">
        <v>-177089</v>
      </c>
      <c r="F13" s="120">
        <v>177089</v>
      </c>
    </row>
    <row r="14" spans="1:6" ht="13.5">
      <c r="A14" s="121" t="s">
        <v>108</v>
      </c>
      <c r="B14" s="109">
        <f>'[1]GCF'!I36</f>
        <v>3669969</v>
      </c>
      <c r="D14" s="109">
        <v>3774650</v>
      </c>
      <c r="F14" s="120"/>
    </row>
    <row r="15" spans="1:6" ht="13.5">
      <c r="A15" s="121" t="s">
        <v>109</v>
      </c>
      <c r="B15" s="109">
        <f>'[1]GCF'!J36</f>
        <v>-3015058</v>
      </c>
      <c r="D15" s="109">
        <v>-650350</v>
      </c>
      <c r="F15" s="120">
        <v>-511584</v>
      </c>
    </row>
    <row r="16" spans="1:6" ht="13.5" hidden="1">
      <c r="A16" s="121" t="s">
        <v>110</v>
      </c>
      <c r="B16" s="109">
        <f>'[1]GCF'!K36</f>
        <v>0</v>
      </c>
      <c r="D16" s="109">
        <v>0</v>
      </c>
      <c r="F16" s="120">
        <v>11086</v>
      </c>
    </row>
    <row r="17" spans="1:6" ht="13.5" hidden="1">
      <c r="A17" s="121" t="s">
        <v>111</v>
      </c>
      <c r="B17" s="109">
        <f>'[1]GCF'!L36</f>
        <v>0</v>
      </c>
      <c r="D17" s="109">
        <v>113852</v>
      </c>
      <c r="F17" s="120">
        <v>1148152</v>
      </c>
    </row>
    <row r="18" spans="1:8" ht="15.75" customHeight="1">
      <c r="A18" s="121" t="s">
        <v>112</v>
      </c>
      <c r="B18" s="109">
        <f>'[1]GCF'!O36</f>
        <v>2581657</v>
      </c>
      <c r="D18" s="109">
        <v>2177924</v>
      </c>
      <c r="F18" s="120">
        <f>1690927-112000</f>
        <v>1578927</v>
      </c>
      <c r="H18" s="109">
        <v>351589</v>
      </c>
    </row>
    <row r="19" spans="1:6" ht="12" customHeight="1">
      <c r="A19" s="121" t="s">
        <v>113</v>
      </c>
      <c r="B19" s="109">
        <f>'[1]GCF'!M36</f>
        <v>1059979</v>
      </c>
      <c r="D19" s="109">
        <v>0</v>
      </c>
      <c r="F19" s="120">
        <v>415267.2</v>
      </c>
    </row>
    <row r="20" spans="1:8" ht="13.5">
      <c r="A20" s="121" t="s">
        <v>114</v>
      </c>
      <c r="B20" s="109">
        <f>'[1]GCF'!P36</f>
        <v>211630</v>
      </c>
      <c r="D20" s="109">
        <v>363970.6</v>
      </c>
      <c r="F20" s="120">
        <v>-282662.3</v>
      </c>
      <c r="H20" s="109">
        <v>-846923</v>
      </c>
    </row>
    <row r="21" spans="1:6" ht="13.5">
      <c r="A21" s="121" t="s">
        <v>115</v>
      </c>
      <c r="B21" s="109">
        <f>'[1]GCF'!G36</f>
        <v>910000</v>
      </c>
      <c r="D21" s="109">
        <v>910000</v>
      </c>
      <c r="F21" s="120">
        <v>2829561</v>
      </c>
    </row>
    <row r="22" spans="1:6" ht="13.5">
      <c r="A22" s="121" t="s">
        <v>116</v>
      </c>
      <c r="B22" s="109">
        <f>'[1]GCF'!S36</f>
        <v>0</v>
      </c>
      <c r="D22" s="109">
        <v>-33237</v>
      </c>
      <c r="F22" s="120">
        <v>150064</v>
      </c>
    </row>
    <row r="23" spans="1:6" ht="13.5">
      <c r="A23" s="121" t="s">
        <v>117</v>
      </c>
      <c r="B23" s="109">
        <f>'[1]GCF'!R36</f>
        <v>-306758</v>
      </c>
      <c r="D23" s="109">
        <v>-127731</v>
      </c>
      <c r="F23" s="120">
        <v>30776</v>
      </c>
    </row>
    <row r="24" spans="1:8" ht="13.5">
      <c r="A24" s="121" t="s">
        <v>118</v>
      </c>
      <c r="B24" s="109">
        <f>'[1]GCF'!T36</f>
        <v>0</v>
      </c>
      <c r="D24" s="109">
        <v>-19911</v>
      </c>
      <c r="F24" s="120">
        <v>-19577</v>
      </c>
      <c r="H24" s="109">
        <v>-1620</v>
      </c>
    </row>
    <row r="25" spans="1:8" ht="13.5">
      <c r="A25" s="121" t="s">
        <v>119</v>
      </c>
      <c r="B25" s="122">
        <f>'[1]GCF'!Q36</f>
        <v>-724116</v>
      </c>
      <c r="D25" s="122">
        <v>-224502</v>
      </c>
      <c r="F25" s="123">
        <v>-1348268</v>
      </c>
      <c r="H25" s="122">
        <v>-545506</v>
      </c>
    </row>
    <row r="26" spans="1:8" ht="13.5">
      <c r="A26" s="124" t="s">
        <v>120</v>
      </c>
      <c r="B26" s="109">
        <f>SUM(B9:B25)</f>
        <v>47002999</v>
      </c>
      <c r="D26" s="109">
        <f>SUM(D9:D25)</f>
        <v>59755596.81818181</v>
      </c>
      <c r="F26" s="120">
        <f>SUM(F9:F25)</f>
        <v>58236707</v>
      </c>
      <c r="H26" s="120">
        <f>SUM(H9:H25)</f>
        <v>12954061</v>
      </c>
    </row>
    <row r="27" spans="1:8" ht="13.5">
      <c r="A27" s="124" t="s">
        <v>121</v>
      </c>
      <c r="B27" s="109">
        <f>'[1]GCF'!W36</f>
        <v>-39726888.82</v>
      </c>
      <c r="D27" s="109">
        <v>31793733</v>
      </c>
      <c r="F27" s="120">
        <f>-30200806+2506000</f>
        <v>-27694806</v>
      </c>
      <c r="H27" s="109">
        <v>28877155</v>
      </c>
    </row>
    <row r="28" spans="1:6" ht="13.5">
      <c r="A28" s="124" t="s">
        <v>122</v>
      </c>
      <c r="B28" s="109">
        <f>'[1]GCF'!V36</f>
        <v>1483111</v>
      </c>
      <c r="D28" s="109">
        <v>-2640252</v>
      </c>
      <c r="F28" s="120"/>
    </row>
    <row r="29" spans="1:8" ht="13.5">
      <c r="A29" s="124" t="s">
        <v>123</v>
      </c>
      <c r="B29" s="110">
        <f>'[1]GCF'!X36</f>
        <v>23547905.6694</v>
      </c>
      <c r="C29" s="110"/>
      <c r="D29" s="109">
        <v>-37099059</v>
      </c>
      <c r="E29" s="110"/>
      <c r="F29" s="125">
        <v>22010143</v>
      </c>
      <c r="H29" s="109">
        <v>-7807087</v>
      </c>
    </row>
    <row r="30" spans="1:8" ht="13.5">
      <c r="A30" s="124" t="s">
        <v>124</v>
      </c>
      <c r="B30" s="122">
        <f>'[1]GCF'!U36</f>
        <v>-2755889</v>
      </c>
      <c r="C30" s="110"/>
      <c r="D30" s="122">
        <v>-946962</v>
      </c>
      <c r="F30" s="120">
        <v>-3641269</v>
      </c>
      <c r="H30" s="122">
        <v>0</v>
      </c>
    </row>
    <row r="31" spans="1:8" ht="13.5" hidden="1">
      <c r="A31" s="124" t="s">
        <v>125</v>
      </c>
      <c r="B31" s="122">
        <f>'[1]GCF'!Y36</f>
        <v>0</v>
      </c>
      <c r="D31" s="122">
        <v>0</v>
      </c>
      <c r="F31" s="123">
        <v>0</v>
      </c>
      <c r="H31" s="122"/>
    </row>
    <row r="32" spans="1:8" ht="13.5">
      <c r="A32" s="124" t="s">
        <v>126</v>
      </c>
      <c r="B32" s="109">
        <f>SUM(B26:B31)</f>
        <v>29551237.8494</v>
      </c>
      <c r="D32" s="109">
        <f>SUM(D26:D31)</f>
        <v>50863056.81818181</v>
      </c>
      <c r="F32" s="120">
        <f>SUM(F26:F31)</f>
        <v>48910775</v>
      </c>
      <c r="H32" s="120">
        <f>SUM(H26:H31)</f>
        <v>34024129</v>
      </c>
    </row>
    <row r="33" spans="1:8" ht="13.5">
      <c r="A33" s="124" t="s">
        <v>127</v>
      </c>
      <c r="B33" s="109">
        <f>'[1]GCF'!AA36</f>
        <v>-2269950</v>
      </c>
      <c r="D33" s="109">
        <v>-1218801</v>
      </c>
      <c r="F33" s="120">
        <v>-1661658</v>
      </c>
      <c r="H33" s="109">
        <v>-360488</v>
      </c>
    </row>
    <row r="34" spans="1:8" ht="13.5">
      <c r="A34" s="124" t="s">
        <v>128</v>
      </c>
      <c r="B34" s="109">
        <f>'[1]GCF'!AC36</f>
        <v>-5683055</v>
      </c>
      <c r="D34" s="109">
        <v>-9313046</v>
      </c>
      <c r="F34" s="120">
        <v>-31602199</v>
      </c>
      <c r="H34" s="109">
        <v>-10280179</v>
      </c>
    </row>
    <row r="35" spans="1:8" ht="13.5">
      <c r="A35" s="124" t="s">
        <v>129</v>
      </c>
      <c r="B35" s="126">
        <f>SUM(B32:B34)</f>
        <v>21598232.8494</v>
      </c>
      <c r="D35" s="126">
        <f>SUM(D32:D34)</f>
        <v>40331209.81818181</v>
      </c>
      <c r="F35" s="127">
        <f>SUM(F32:F34)</f>
        <v>15646918</v>
      </c>
      <c r="H35" s="127">
        <f>SUM(H32:H34)</f>
        <v>23383462</v>
      </c>
    </row>
    <row r="36" spans="4:6" ht="13.5">
      <c r="D36" s="110"/>
      <c r="F36" s="120"/>
    </row>
    <row r="37" spans="1:6" ht="15">
      <c r="A37" s="128" t="s">
        <v>130</v>
      </c>
      <c r="D37" s="110"/>
      <c r="F37" s="120"/>
    </row>
    <row r="38" spans="1:6" ht="13.5">
      <c r="A38" s="124" t="s">
        <v>131</v>
      </c>
      <c r="B38" s="109">
        <f>'[1]GCF'!AI36</f>
        <v>-11280961.40646</v>
      </c>
      <c r="D38" s="110">
        <v>0</v>
      </c>
      <c r="F38" s="120"/>
    </row>
    <row r="39" spans="1:8" ht="13.5">
      <c r="A39" s="124" t="s">
        <v>132</v>
      </c>
      <c r="B39" s="109">
        <f>'[1]GCF'!AD36</f>
        <v>724116</v>
      </c>
      <c r="D39" s="110">
        <v>224502</v>
      </c>
      <c r="F39" s="120">
        <v>1348268</v>
      </c>
      <c r="H39" s="109">
        <v>545506</v>
      </c>
    </row>
    <row r="40" spans="1:8" ht="13.5">
      <c r="A40" s="124" t="s">
        <v>133</v>
      </c>
      <c r="B40" s="109">
        <f>'[1]GCF'!AE36</f>
        <v>0</v>
      </c>
      <c r="D40" s="109">
        <v>19911</v>
      </c>
      <c r="F40" s="120">
        <v>19577</v>
      </c>
      <c r="H40" s="109">
        <v>1620</v>
      </c>
    </row>
    <row r="41" spans="1:8" ht="13.5">
      <c r="A41" s="124" t="s">
        <v>134</v>
      </c>
      <c r="B41" s="109">
        <f>'[1]GCF'!AF36</f>
        <v>0</v>
      </c>
      <c r="D41" s="109">
        <v>2050646</v>
      </c>
      <c r="F41" s="120">
        <v>1260264</v>
      </c>
      <c r="H41" s="109">
        <v>0</v>
      </c>
    </row>
    <row r="42" spans="1:6" ht="13.5">
      <c r="A42" s="124" t="s">
        <v>135</v>
      </c>
      <c r="B42" s="109">
        <f>'[1]GCF'!AJ36</f>
        <v>541999</v>
      </c>
      <c r="D42" s="109">
        <v>183734</v>
      </c>
      <c r="F42" s="120">
        <v>64389</v>
      </c>
    </row>
    <row r="43" spans="1:8" ht="13.5">
      <c r="A43" s="124" t="s">
        <v>136</v>
      </c>
      <c r="B43" s="109">
        <f>'[1]GCF'!AH36</f>
        <v>-28499</v>
      </c>
      <c r="D43" s="109">
        <v>-1000000</v>
      </c>
      <c r="F43" s="120">
        <v>-4857737</v>
      </c>
      <c r="H43" s="109">
        <v>-1564821</v>
      </c>
    </row>
    <row r="44" spans="1:8" ht="13.5">
      <c r="A44" s="124" t="s">
        <v>137</v>
      </c>
      <c r="B44" s="109">
        <f>'[1]GCF'!AK36</f>
        <v>-6718119</v>
      </c>
      <c r="D44" s="109">
        <v>-17804475.90909091</v>
      </c>
      <c r="F44" s="120">
        <v>-75554020</v>
      </c>
      <c r="H44" s="109">
        <v>-12001807</v>
      </c>
    </row>
    <row r="45" spans="1:8" ht="13.5">
      <c r="A45" s="124" t="s">
        <v>138</v>
      </c>
      <c r="B45" s="126">
        <f>SUM(B38:B44)</f>
        <v>-16761464.40646</v>
      </c>
      <c r="D45" s="126">
        <f>SUM(D38:D44)</f>
        <v>-16325682.90909091</v>
      </c>
      <c r="F45" s="127">
        <f>SUM(F39:F44)</f>
        <v>-77719259</v>
      </c>
      <c r="H45" s="127">
        <f>SUM(H39:H44)</f>
        <v>-13019502</v>
      </c>
    </row>
    <row r="46" spans="4:6" ht="13.5">
      <c r="D46" s="110"/>
      <c r="F46" s="120"/>
    </row>
    <row r="47" spans="1:6" ht="15">
      <c r="A47" s="128" t="s">
        <v>139</v>
      </c>
      <c r="D47" s="110"/>
      <c r="F47" s="120"/>
    </row>
    <row r="48" spans="1:6" ht="13.5">
      <c r="A48" s="124" t="s">
        <v>140</v>
      </c>
      <c r="B48" s="109">
        <f>'[1]GCF'!AS36</f>
        <v>24983</v>
      </c>
      <c r="D48" s="110">
        <v>0</v>
      </c>
      <c r="F48" s="120"/>
    </row>
    <row r="49" spans="1:6" ht="13.5">
      <c r="A49" s="124" t="s">
        <v>141</v>
      </c>
      <c r="B49" s="109">
        <f>'[1]GCF'!AT36</f>
        <v>10000000</v>
      </c>
      <c r="D49" s="110">
        <v>0</v>
      </c>
      <c r="F49" s="120">
        <v>15000000</v>
      </c>
    </row>
    <row r="50" spans="1:6" ht="13.5">
      <c r="A50" s="124" t="s">
        <v>142</v>
      </c>
      <c r="B50" s="109">
        <f>'[1]GCF'!AB36</f>
        <v>-9491040</v>
      </c>
      <c r="D50" s="110">
        <v>-9115200</v>
      </c>
      <c r="F50" s="120">
        <v>-4812120</v>
      </c>
    </row>
    <row r="51" spans="1:8" ht="13.5">
      <c r="A51" s="124" t="s">
        <v>143</v>
      </c>
      <c r="B51" s="109">
        <f>'[1]GCF'!AR36</f>
        <v>-3127770</v>
      </c>
      <c r="D51" s="109">
        <v>-5569111</v>
      </c>
      <c r="F51" s="120">
        <v>-4916668</v>
      </c>
      <c r="H51" s="109">
        <v>-1041667</v>
      </c>
    </row>
    <row r="52" spans="1:8" ht="13.5">
      <c r="A52" s="124" t="s">
        <v>144</v>
      </c>
      <c r="B52" s="126">
        <f>SUM(B48:B51)</f>
        <v>-2593827</v>
      </c>
      <c r="D52" s="126">
        <f>SUM(D48:D51)</f>
        <v>-14684311</v>
      </c>
      <c r="F52" s="127">
        <f>SUM(F49:F51)</f>
        <v>5271212</v>
      </c>
      <c r="H52" s="127">
        <f>SUM(H49:H51)</f>
        <v>-1041667</v>
      </c>
    </row>
    <row r="53" ht="13.5">
      <c r="F53" s="120"/>
    </row>
    <row r="54" ht="13.5">
      <c r="F54" s="120"/>
    </row>
    <row r="55" spans="1:8" ht="35.25" customHeight="1">
      <c r="A55" s="129" t="s">
        <v>145</v>
      </c>
      <c r="B55" s="109">
        <f>B35+B45+B52</f>
        <v>2242941.4429399986</v>
      </c>
      <c r="D55" s="109">
        <f>D35+D45+D52</f>
        <v>9321215.909090903</v>
      </c>
      <c r="F55" s="120">
        <f>F35+F45+F52</f>
        <v>-56801129</v>
      </c>
      <c r="H55" s="120">
        <f>H35+H45+H52</f>
        <v>9322293</v>
      </c>
    </row>
    <row r="56" spans="1:8" ht="34.5" customHeight="1">
      <c r="A56" s="130" t="s">
        <v>146</v>
      </c>
      <c r="B56" s="109">
        <f>'[1]GCF'!B13+'[1]GCF'!B6+'[1]GCF'!B7</f>
        <v>22883802</v>
      </c>
      <c r="D56" s="110">
        <v>13562586</v>
      </c>
      <c r="F56" s="120">
        <v>65176467</v>
      </c>
      <c r="H56" s="109">
        <v>65176467</v>
      </c>
    </row>
    <row r="57" spans="1:8" ht="24" customHeight="1" thickBot="1">
      <c r="A57" s="131" t="s">
        <v>147</v>
      </c>
      <c r="B57" s="132">
        <f>SUM(B55:B56)</f>
        <v>25126743.442939997</v>
      </c>
      <c r="D57" s="132">
        <f>SUM(D55:D56)</f>
        <v>22883801.909090903</v>
      </c>
      <c r="F57" s="133">
        <f>SUM(F55:F56)</f>
        <v>8375338</v>
      </c>
      <c r="H57" s="133">
        <f>SUM(H55:H56)</f>
        <v>74498760</v>
      </c>
    </row>
    <row r="58" ht="13.5">
      <c r="F58" s="109"/>
    </row>
    <row r="59" spans="1:6" ht="15">
      <c r="A59" s="108" t="s">
        <v>148</v>
      </c>
      <c r="F59" s="109"/>
    </row>
    <row r="60" spans="1:8" ht="13.5">
      <c r="A60" s="111" t="s">
        <v>149</v>
      </c>
      <c r="B60" s="109">
        <f>'[1]GCF'!C6</f>
        <v>16117202</v>
      </c>
      <c r="D60" s="110">
        <v>14376552</v>
      </c>
      <c r="F60" s="109">
        <v>11277701</v>
      </c>
      <c r="H60" s="109">
        <v>13189456</v>
      </c>
    </row>
    <row r="61" spans="1:8" ht="13.5">
      <c r="A61" s="111" t="s">
        <v>150</v>
      </c>
      <c r="B61" s="109">
        <f>'[1]GCF'!C7</f>
        <v>9009541</v>
      </c>
      <c r="D61" s="110">
        <v>8507250</v>
      </c>
      <c r="F61" s="109">
        <v>3285163</v>
      </c>
      <c r="H61" s="109">
        <v>62650053</v>
      </c>
    </row>
    <row r="62" spans="1:8" ht="13.5" hidden="1">
      <c r="A62" s="111" t="s">
        <v>35</v>
      </c>
      <c r="B62" s="109">
        <f>'[1]GCF'!C13</f>
        <v>0</v>
      </c>
      <c r="D62" s="109">
        <v>0</v>
      </c>
      <c r="F62" s="109">
        <v>-1000278</v>
      </c>
      <c r="H62" s="109">
        <v>-1297453</v>
      </c>
    </row>
    <row r="63" spans="2:8" ht="14.25" thickBot="1">
      <c r="B63" s="132">
        <f>SUM(B60:B62)</f>
        <v>25126743</v>
      </c>
      <c r="D63" s="132">
        <f>SUM(D60:D62)</f>
        <v>22883802</v>
      </c>
      <c r="F63" s="132">
        <v>13562586</v>
      </c>
      <c r="H63" s="132">
        <f>SUM(H60:H62)</f>
        <v>74542056</v>
      </c>
    </row>
    <row r="64" spans="2:6" ht="13.5" hidden="1">
      <c r="B64" s="109">
        <f>B63-B57</f>
        <v>-0.44293999671936035</v>
      </c>
      <c r="D64" s="109">
        <f>D63-D57</f>
        <v>0.09090909734368324</v>
      </c>
      <c r="F64" s="134">
        <f>F57-F63</f>
        <v>-5187248</v>
      </c>
    </row>
    <row r="65" spans="2:6" ht="13.5">
      <c r="B65" s="134"/>
      <c r="D65" s="110"/>
      <c r="F65" s="134"/>
    </row>
    <row r="66" spans="2:6" ht="13.5">
      <c r="B66" s="134"/>
      <c r="D66" s="110"/>
      <c r="F66" s="134"/>
    </row>
    <row r="67" spans="1:6" ht="13.5">
      <c r="A67" s="111" t="s">
        <v>151</v>
      </c>
      <c r="B67" s="134"/>
      <c r="D67" s="110"/>
      <c r="F67" s="134"/>
    </row>
    <row r="68" spans="2:6" ht="13.5">
      <c r="B68" s="134"/>
      <c r="D68" s="110"/>
      <c r="F68" s="134"/>
    </row>
    <row r="69" spans="1:6" ht="15">
      <c r="A69" s="112"/>
      <c r="B69" s="135" t="s">
        <v>8</v>
      </c>
      <c r="C69" s="110"/>
      <c r="D69" s="110"/>
      <c r="E69" s="110"/>
      <c r="F69" s="109"/>
    </row>
    <row r="70" spans="1:6" ht="13.5">
      <c r="A70" s="111" t="s">
        <v>152</v>
      </c>
      <c r="B70" s="120">
        <f>'[1]ICMPCJuly'!E9</f>
        <v>7594265.87</v>
      </c>
      <c r="C70" s="110"/>
      <c r="D70" s="110"/>
      <c r="E70" s="110"/>
      <c r="F70" s="109" t="s">
        <v>153</v>
      </c>
    </row>
    <row r="71" spans="1:6" ht="13.5">
      <c r="A71" s="111" t="s">
        <v>154</v>
      </c>
      <c r="B71" s="120">
        <f>'[1]ICMPCJuly'!E14</f>
        <v>260128.30000000002</v>
      </c>
      <c r="C71" s="110"/>
      <c r="D71" s="110"/>
      <c r="E71" s="110"/>
      <c r="F71" s="109">
        <v>1232054</v>
      </c>
    </row>
    <row r="72" spans="1:6" ht="13.5">
      <c r="A72" s="111" t="s">
        <v>155</v>
      </c>
      <c r="B72" s="120">
        <f>'[1]ICMPCJuly'!E15</f>
        <v>1606875.88</v>
      </c>
      <c r="C72" s="110"/>
      <c r="E72" s="110"/>
      <c r="F72" s="109">
        <v>-1410327</v>
      </c>
    </row>
    <row r="73" spans="1:6" ht="13.5">
      <c r="A73" s="111" t="s">
        <v>156</v>
      </c>
      <c r="B73" s="120">
        <f>'[1]ICMPCJuly'!E16+'[1]ICMPCJuly'!E18+'[1]ICMPCJuly'!E19+'[1]ICMPCJuly'!E11</f>
        <v>1519450</v>
      </c>
      <c r="C73" s="110"/>
      <c r="D73" s="110"/>
      <c r="E73" s="110"/>
      <c r="F73" s="111">
        <v>-178273</v>
      </c>
    </row>
    <row r="74" spans="1:5" ht="13.5">
      <c r="A74" s="111" t="s">
        <v>157</v>
      </c>
      <c r="B74" s="120">
        <f>'[1]ICMPCJuly'!E20+'[1]ICMPCJuly'!E17</f>
        <v>1319039</v>
      </c>
      <c r="C74" s="110"/>
      <c r="D74" s="110"/>
      <c r="E74" s="110"/>
    </row>
    <row r="75" spans="1:5" ht="13.5">
      <c r="A75" s="111" t="s">
        <v>158</v>
      </c>
      <c r="B75" s="120">
        <f>-'[1]ICMPCJuly'!E24</f>
        <v>-528363.46</v>
      </c>
      <c r="C75" s="110"/>
      <c r="D75" s="110"/>
      <c r="E75" s="110"/>
    </row>
    <row r="76" spans="1:6" ht="13.5">
      <c r="A76" s="111" t="s">
        <v>159</v>
      </c>
      <c r="B76" s="120">
        <f>-'[1]ICMPCJuly'!E26-'[1]ICMPCJuly'!E25</f>
        <v>-787241.8705999996</v>
      </c>
      <c r="C76" s="110"/>
      <c r="D76" s="110"/>
      <c r="E76" s="110"/>
      <c r="F76" s="111">
        <v>3337737</v>
      </c>
    </row>
    <row r="77" spans="1:6" ht="13.5">
      <c r="A77" s="111" t="s">
        <v>160</v>
      </c>
      <c r="B77" s="120">
        <f>-'[1]ICMPCJuly'!E27-'[1]ICMPCJuly'!E28-'[1]ICMPCJuly'!E46-'[1]ICMPCJuly'!E47</f>
        <v>-2577305.4899999998</v>
      </c>
      <c r="C77" s="110"/>
      <c r="D77" s="110"/>
      <c r="E77" s="110"/>
      <c r="F77" s="111">
        <v>1000000</v>
      </c>
    </row>
    <row r="78" spans="1:6" ht="13.5">
      <c r="A78" s="111" t="s">
        <v>161</v>
      </c>
      <c r="B78" s="123">
        <f>-'[1]ICMPCJuly'!E50</f>
        <v>-800000</v>
      </c>
      <c r="C78" s="110"/>
      <c r="D78" s="110"/>
      <c r="E78" s="110"/>
      <c r="F78" s="111">
        <v>400000</v>
      </c>
    </row>
    <row r="79" spans="1:6" ht="15">
      <c r="A79" s="108" t="s">
        <v>162</v>
      </c>
      <c r="B79" s="136">
        <f>SUM(B70:B78)</f>
        <v>7606848.2294</v>
      </c>
      <c r="C79" s="110"/>
      <c r="D79" s="110"/>
      <c r="E79" s="110"/>
      <c r="F79" s="111">
        <v>120000</v>
      </c>
    </row>
    <row r="80" spans="1:6" ht="13.5">
      <c r="A80" s="111" t="s">
        <v>163</v>
      </c>
      <c r="B80" s="123">
        <f>-B79*0.1</f>
        <v>-760684.82294</v>
      </c>
      <c r="C80" s="110"/>
      <c r="D80" s="110"/>
      <c r="E80" s="110"/>
      <c r="F80" s="111">
        <v>4857737</v>
      </c>
    </row>
    <row r="81" spans="1:8" ht="15">
      <c r="A81" s="108" t="s">
        <v>164</v>
      </c>
      <c r="B81" s="136">
        <f>SUM(B79:B80)</f>
        <v>6846163.406459999</v>
      </c>
      <c r="C81" s="110"/>
      <c r="D81" s="110"/>
      <c r="E81" s="110"/>
      <c r="F81" s="111" t="s">
        <v>165</v>
      </c>
      <c r="G81" s="111" t="s">
        <v>166</v>
      </c>
      <c r="H81" s="109" t="s">
        <v>167</v>
      </c>
    </row>
    <row r="82" spans="1:8" ht="13.5">
      <c r="A82" s="111" t="s">
        <v>168</v>
      </c>
      <c r="B82" s="120">
        <v>5753837</v>
      </c>
      <c r="C82" s="110"/>
      <c r="D82" s="110"/>
      <c r="E82" s="110"/>
      <c r="F82" s="109">
        <v>32437610</v>
      </c>
      <c r="G82" s="109">
        <v>190055</v>
      </c>
      <c r="H82" s="109">
        <v>53191095</v>
      </c>
    </row>
    <row r="83" spans="2:8" ht="15">
      <c r="B83" s="137">
        <f>SUM(B81:B82)</f>
        <v>12600000.406459998</v>
      </c>
      <c r="C83" s="110"/>
      <c r="D83" s="110"/>
      <c r="E83" s="110"/>
      <c r="F83" s="109">
        <v>189413</v>
      </c>
      <c r="G83" s="109">
        <v>112704</v>
      </c>
      <c r="H83" s="109">
        <v>634718</v>
      </c>
    </row>
    <row r="84" spans="2:8" ht="13.5">
      <c r="B84" s="120"/>
      <c r="C84" s="110"/>
      <c r="D84" s="110"/>
      <c r="E84" s="110"/>
      <c r="F84" s="109">
        <v>88418</v>
      </c>
      <c r="G84" s="109">
        <v>583</v>
      </c>
      <c r="H84" s="109">
        <v>802038</v>
      </c>
    </row>
    <row r="85" spans="1:8" ht="13.5">
      <c r="A85" s="111" t="s">
        <v>169</v>
      </c>
      <c r="B85" s="120"/>
      <c r="C85" s="110"/>
      <c r="D85" s="110"/>
      <c r="E85" s="110"/>
      <c r="F85" s="109">
        <v>122959</v>
      </c>
      <c r="G85" s="109"/>
      <c r="H85" s="109">
        <v>382147</v>
      </c>
    </row>
    <row r="86" spans="1:8" ht="13.5">
      <c r="A86" s="111" t="s">
        <v>170</v>
      </c>
      <c r="B86" s="123">
        <v>12600000</v>
      </c>
      <c r="C86" s="110"/>
      <c r="D86" s="110"/>
      <c r="E86" s="110"/>
      <c r="F86" s="109">
        <v>169441</v>
      </c>
      <c r="G86" s="109"/>
      <c r="H86" s="109">
        <v>340451</v>
      </c>
    </row>
    <row r="87" spans="2:8" ht="13.5">
      <c r="B87" s="120"/>
      <c r="C87" s="110"/>
      <c r="D87" s="110"/>
      <c r="E87" s="110"/>
      <c r="F87" s="109">
        <v>248112</v>
      </c>
      <c r="G87" s="109"/>
      <c r="H87" s="109">
        <v>1558705</v>
      </c>
    </row>
    <row r="88" spans="1:8" ht="15">
      <c r="A88" s="108" t="s">
        <v>171</v>
      </c>
      <c r="B88" s="120"/>
      <c r="C88" s="110"/>
      <c r="D88" s="110"/>
      <c r="E88" s="110"/>
      <c r="F88" s="109">
        <v>407</v>
      </c>
      <c r="G88" s="109"/>
      <c r="H88" s="109">
        <v>37857</v>
      </c>
    </row>
    <row r="89" spans="1:8" ht="13.5">
      <c r="A89" s="111" t="s">
        <v>172</v>
      </c>
      <c r="B89" s="120">
        <f>B86</f>
        <v>12600000</v>
      </c>
      <c r="C89" s="110"/>
      <c r="D89" s="110"/>
      <c r="E89" s="110"/>
      <c r="F89" s="109">
        <v>33256360</v>
      </c>
      <c r="G89" s="109">
        <v>303342</v>
      </c>
      <c r="H89" s="109">
        <v>56947011</v>
      </c>
    </row>
    <row r="90" spans="1:8" ht="13.5">
      <c r="A90" s="111" t="s">
        <v>173</v>
      </c>
      <c r="B90" s="120">
        <f>-B74</f>
        <v>-1319039</v>
      </c>
      <c r="C90" s="110"/>
      <c r="D90" s="110"/>
      <c r="E90" s="110"/>
      <c r="F90" s="109"/>
      <c r="G90" s="109"/>
      <c r="H90" s="109">
        <v>-708739</v>
      </c>
    </row>
    <row r="91" spans="1:8" ht="15.75" thickBot="1">
      <c r="A91" s="108" t="s">
        <v>174</v>
      </c>
      <c r="B91" s="138">
        <f>SUM(B89:B90)</f>
        <v>11280961</v>
      </c>
      <c r="C91" s="110"/>
      <c r="D91" s="110"/>
      <c r="E91" s="110"/>
      <c r="F91" s="109">
        <v>33256360</v>
      </c>
      <c r="G91" s="109">
        <v>303342</v>
      </c>
      <c r="H91" s="109">
        <v>56238272</v>
      </c>
    </row>
    <row r="92" spans="1:7" ht="14.25" thickTop="1">
      <c r="A92" s="110"/>
      <c r="B92" s="110"/>
      <c r="C92" s="110"/>
      <c r="D92" s="110"/>
      <c r="E92" s="110"/>
      <c r="F92" s="109"/>
      <c r="G92" s="109"/>
    </row>
    <row r="93" spans="1:7" ht="13.5">
      <c r="A93" s="110"/>
      <c r="B93" s="110"/>
      <c r="C93" s="110"/>
      <c r="D93" s="110"/>
      <c r="E93" s="110"/>
      <c r="F93" s="109" t="s">
        <v>167</v>
      </c>
      <c r="G93" s="109"/>
    </row>
    <row r="94" spans="1:7" ht="13.5">
      <c r="A94" s="110"/>
      <c r="B94" s="110"/>
      <c r="C94" s="110"/>
      <c r="D94" s="110"/>
      <c r="E94" s="110"/>
      <c r="F94" s="109">
        <v>52696</v>
      </c>
      <c r="G94" s="109"/>
    </row>
    <row r="95" spans="1:7" ht="13.5">
      <c r="A95" s="110"/>
      <c r="B95" s="110"/>
      <c r="C95" s="110"/>
      <c r="D95" s="110"/>
      <c r="E95" s="110"/>
      <c r="F95" s="109">
        <v>46858</v>
      </c>
      <c r="G95" s="109"/>
    </row>
    <row r="96" spans="1:7" ht="13.5">
      <c r="A96" s="110"/>
      <c r="B96" s="110"/>
      <c r="C96" s="110"/>
      <c r="D96" s="110"/>
      <c r="E96" s="110"/>
      <c r="F96" s="109">
        <v>0</v>
      </c>
      <c r="G96" s="109"/>
    </row>
    <row r="97" spans="1:7" ht="13.5">
      <c r="A97" s="110"/>
      <c r="B97" s="110"/>
      <c r="C97" s="110"/>
      <c r="D97" s="110"/>
      <c r="E97" s="110"/>
      <c r="F97" s="109">
        <v>0</v>
      </c>
      <c r="G97" s="109"/>
    </row>
    <row r="98" spans="1:7" ht="13.5">
      <c r="A98" s="110"/>
      <c r="B98" s="110"/>
      <c r="C98" s="110"/>
      <c r="D98" s="110"/>
      <c r="E98" s="110"/>
      <c r="F98" s="109">
        <v>0</v>
      </c>
      <c r="G98" s="109"/>
    </row>
    <row r="99" spans="1:7" ht="13.5">
      <c r="A99" s="110"/>
      <c r="B99" s="110"/>
      <c r="C99" s="110"/>
      <c r="D99" s="110"/>
      <c r="E99" s="110"/>
      <c r="F99" s="109">
        <v>0</v>
      </c>
      <c r="G99" s="109"/>
    </row>
    <row r="100" spans="1:7" ht="13.5">
      <c r="A100" s="110"/>
      <c r="B100" s="110"/>
      <c r="C100" s="110"/>
      <c r="D100" s="110"/>
      <c r="E100" s="110"/>
      <c r="F100" s="109">
        <v>0</v>
      </c>
      <c r="G100" s="109"/>
    </row>
    <row r="101" spans="1:7" ht="13.5">
      <c r="A101" s="110"/>
      <c r="B101" s="110"/>
      <c r="C101" s="110"/>
      <c r="D101" s="110"/>
      <c r="E101" s="110"/>
      <c r="F101" s="109">
        <v>99554</v>
      </c>
      <c r="G101" s="109"/>
    </row>
    <row r="102" spans="1:7" ht="13.5">
      <c r="A102" s="110"/>
      <c r="B102" s="110"/>
      <c r="C102" s="110"/>
      <c r="D102" s="110"/>
      <c r="E102" s="110"/>
      <c r="F102" s="109"/>
      <c r="G102" s="109"/>
    </row>
    <row r="103" spans="1:7" ht="13.5">
      <c r="A103" s="110"/>
      <c r="B103" s="110"/>
      <c r="C103" s="110"/>
      <c r="D103" s="110"/>
      <c r="E103" s="110"/>
      <c r="F103" s="109"/>
      <c r="G103" s="109"/>
    </row>
    <row r="104" spans="1:7" ht="13.5">
      <c r="A104" s="110"/>
      <c r="B104" s="110"/>
      <c r="C104" s="110"/>
      <c r="D104" s="110"/>
      <c r="E104" s="110"/>
      <c r="F104" s="109"/>
      <c r="G104" s="109"/>
    </row>
    <row r="105" spans="1:7" ht="13.5">
      <c r="A105" s="110"/>
      <c r="B105" s="110"/>
      <c r="C105" s="110"/>
      <c r="D105" s="110"/>
      <c r="E105" s="110"/>
      <c r="F105" s="109"/>
      <c r="G105" s="109"/>
    </row>
    <row r="106" spans="1:7" ht="13.5">
      <c r="A106" s="110"/>
      <c r="B106" s="110"/>
      <c r="C106" s="110"/>
      <c r="D106" s="110"/>
      <c r="E106" s="110"/>
      <c r="F106" s="109"/>
      <c r="G106" s="109"/>
    </row>
    <row r="107" spans="1:7" ht="13.5">
      <c r="A107" s="110"/>
      <c r="B107" s="110"/>
      <c r="C107" s="110"/>
      <c r="D107" s="110"/>
      <c r="E107" s="110"/>
      <c r="F107" s="109"/>
      <c r="G107" s="109"/>
    </row>
    <row r="108" spans="1:7" ht="13.5">
      <c r="A108" s="110"/>
      <c r="B108" s="110"/>
      <c r="C108" s="110"/>
      <c r="D108" s="110"/>
      <c r="E108" s="110"/>
      <c r="F108" s="109"/>
      <c r="G108" s="109"/>
    </row>
    <row r="109" spans="1:7" ht="13.5">
      <c r="A109" s="110"/>
      <c r="B109" s="110"/>
      <c r="C109" s="110"/>
      <c r="D109" s="110"/>
      <c r="E109" s="110"/>
      <c r="F109" s="109"/>
      <c r="G109" s="109"/>
    </row>
    <row r="110" spans="1:7" ht="13.5">
      <c r="A110" s="110"/>
      <c r="B110" s="110"/>
      <c r="C110" s="110"/>
      <c r="D110" s="110"/>
      <c r="E110" s="110"/>
      <c r="F110" s="109"/>
      <c r="G110" s="109"/>
    </row>
    <row r="111" spans="1:7" ht="13.5">
      <c r="A111" s="110"/>
      <c r="B111" s="110"/>
      <c r="C111" s="110"/>
      <c r="D111" s="110"/>
      <c r="E111" s="110"/>
      <c r="F111" s="109"/>
      <c r="G111" s="109"/>
    </row>
    <row r="112" spans="1:7" ht="13.5">
      <c r="A112" s="110"/>
      <c r="B112" s="110"/>
      <c r="C112" s="110"/>
      <c r="D112" s="110"/>
      <c r="E112" s="110"/>
      <c r="F112" s="109"/>
      <c r="G112" s="109"/>
    </row>
    <row r="113" spans="1:7" ht="13.5">
      <c r="A113" s="110"/>
      <c r="B113" s="110"/>
      <c r="C113" s="110"/>
      <c r="D113" s="110"/>
      <c r="E113" s="110"/>
      <c r="F113" s="109"/>
      <c r="G113" s="109"/>
    </row>
    <row r="114" spans="1:7" ht="13.5">
      <c r="A114" s="110"/>
      <c r="B114" s="110"/>
      <c r="C114" s="110"/>
      <c r="D114" s="110"/>
      <c r="E114" s="110"/>
      <c r="F114" s="109"/>
      <c r="G114" s="109"/>
    </row>
    <row r="115" spans="1:7" ht="13.5">
      <c r="A115" s="110"/>
      <c r="B115" s="110"/>
      <c r="C115" s="110"/>
      <c r="D115" s="110"/>
      <c r="E115" s="110"/>
      <c r="F115" s="109"/>
      <c r="G115" s="109"/>
    </row>
    <row r="116" spans="1:5" ht="13.5">
      <c r="A116" s="112"/>
      <c r="B116" s="110"/>
      <c r="C116" s="110"/>
      <c r="D116" s="110"/>
      <c r="E116" s="110"/>
    </row>
    <row r="117" spans="1:5" ht="13.5">
      <c r="A117" s="112"/>
      <c r="B117" s="110"/>
      <c r="C117" s="110"/>
      <c r="D117" s="110"/>
      <c r="E117" s="110"/>
    </row>
    <row r="118" spans="1:5" ht="13.5">
      <c r="A118" s="112"/>
      <c r="B118" s="110"/>
      <c r="C118" s="110"/>
      <c r="D118" s="110"/>
      <c r="E118" s="110"/>
    </row>
    <row r="119" spans="1:5" ht="13.5">
      <c r="A119" s="112"/>
      <c r="B119" s="110"/>
      <c r="C119" s="110"/>
      <c r="D119" s="110"/>
      <c r="E119" s="110"/>
    </row>
    <row r="120" ht="13.5">
      <c r="D120" s="110"/>
    </row>
    <row r="121" ht="13.5">
      <c r="D121" s="110"/>
    </row>
    <row r="122" ht="13.5">
      <c r="D122" s="110"/>
    </row>
    <row r="123" ht="13.5">
      <c r="D123" s="110"/>
    </row>
  </sheetData>
  <printOptions horizontalCentered="1"/>
  <pageMargins left="0.5" right="0.5" top="0.66" bottom="0.67" header="0.34" footer="0.25"/>
  <pageSetup horizontalDpi="600" verticalDpi="600" orientation="portrait" paperSize="9" scale="85" r:id="rId1"/>
  <headerFooter alignWithMargins="0">
    <oddHeader>&amp;R&amp;"Arial,Bold"&amp;10Appendix 1E</oddHeader>
    <oddFooter>&amp;C&amp;"Book Antiqua,Bold Italic"&amp;10The Condensed Consolidated Cash Flow Statement should be read in conjunction with the Audited Accounts for the year ended 31/12/2003. The document forms part of quarterly announcement for quarter ended 31/12/2004</oddFooter>
  </headerFooter>
  <rowBreaks count="1" manualBreakCount="1"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alantaslim</dc:creator>
  <cp:keywords/>
  <dc:description/>
  <cp:lastModifiedBy>A satisfied Microsoft Office User</cp:lastModifiedBy>
  <dcterms:created xsi:type="dcterms:W3CDTF">2005-02-18T08:26:56Z</dcterms:created>
  <dcterms:modified xsi:type="dcterms:W3CDTF">2005-02-18T10:14:03Z</dcterms:modified>
  <cp:category/>
  <cp:version/>
  <cp:contentType/>
  <cp:contentStatus/>
</cp:coreProperties>
</file>